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autoCompressPictures="0" defaultThemeVersion="124226"/>
  <mc:AlternateContent xmlns:mc="http://schemas.openxmlformats.org/markup-compatibility/2006">
    <mc:Choice Requires="x15">
      <x15ac:absPath xmlns:x15ac="http://schemas.microsoft.com/office/spreadsheetml/2010/11/ac" url="/Users/rodericklee/Desktop/"/>
    </mc:Choice>
  </mc:AlternateContent>
  <xr:revisionPtr revIDLastSave="0" documentId="13_ncr:1_{FD272BD5-C040-3E44-8E8E-9AB1E504A041}" xr6:coauthVersionLast="47" xr6:coauthVersionMax="47" xr10:uidLastSave="{00000000-0000-0000-0000-000000000000}"/>
  <bookViews>
    <workbookView xWindow="10020" yWindow="500" windowWidth="35560" windowHeight="18840" tabRatio="215" activeTab="1" xr2:uid="{00000000-000D-0000-FFFF-FFFF00000000}"/>
  </bookViews>
  <sheets>
    <sheet name="Summary" sheetId="3" state="hidden" r:id="rId1"/>
    <sheet name="Budget A" sheetId="1" r:id="rId2"/>
    <sheet name="DUBAI" sheetId="7" r:id="rId3"/>
    <sheet name="SYDNEY" sheetId="8" r:id="rId4"/>
    <sheet name="SINGAPORE" sheetId="9" r:id="rId5"/>
    <sheet name="NEW YORK CITY" sheetId="10" r:id="rId6"/>
    <sheet name="LONDON" sheetId="11" r:id="rId7"/>
    <sheet name="MEXICO CITY" sheetId="12" r:id="rId8"/>
    <sheet name="SAO PAULO" sheetId="13" r:id="rId9"/>
    <sheet name="CRITERIA" sheetId="14" r:id="rId10"/>
    <sheet name="Budget B (Optional)" sheetId="6" r:id="rId11"/>
  </sheets>
  <definedNames>
    <definedName name="_xlnm._FilterDatabase" localSheetId="1" hidden="1">'Budget A'!$F$1:$I$131</definedName>
    <definedName name="_xlnm._FilterDatabase" localSheetId="10" hidden="1">'Budget B (Optional)'!$F$1:$I$82</definedName>
    <definedName name="_xlnm._FilterDatabase" localSheetId="2" hidden="1">DUBAI!$F$1:$I$183</definedName>
    <definedName name="_xlnm._FilterDatabase" localSheetId="6" hidden="1">LONDON!$F$1:$I$181</definedName>
    <definedName name="_xlnm._FilterDatabase" localSheetId="7" hidden="1">'MEXICO CITY'!$F$1:$I$180</definedName>
    <definedName name="_xlnm._FilterDatabase" localSheetId="5" hidden="1">'NEW YORK CITY'!$F$1:$I$180</definedName>
    <definedName name="_xlnm._FilterDatabase" localSheetId="8" hidden="1">'SAO PAULO'!$F$1:$I$180</definedName>
    <definedName name="_xlnm._FilterDatabase" localSheetId="4" hidden="1">SINGAPORE!$F$1:$I$180</definedName>
    <definedName name="_xlnm._FilterDatabase" localSheetId="3" hidden="1">SYDNEY!$F$1:$I$180</definedName>
    <definedName name="_xlnm.Print_Area" localSheetId="0">Summary!$A$2:$J$41</definedName>
    <definedName name="_xlnm.Print_Titles" localSheetId="1">'Budget A'!$1:$13</definedName>
    <definedName name="_xlnm.Print_Titles" localSheetId="10">'Budget B (Optional)'!$1:$13</definedName>
    <definedName name="_xlnm.Print_Titles" localSheetId="2">DUBAI!$1:$13</definedName>
    <definedName name="_xlnm.Print_Titles" localSheetId="6">LONDON!$1:$13</definedName>
    <definedName name="_xlnm.Print_Titles" localSheetId="7">'MEXICO CITY'!$1:$13</definedName>
    <definedName name="_xlnm.Print_Titles" localSheetId="5">'NEW YORK CITY'!$1:$13</definedName>
    <definedName name="_xlnm.Print_Titles" localSheetId="8">'SAO PAULO'!$1:$13</definedName>
    <definedName name="_xlnm.Print_Titles" localSheetId="4">SINGAPORE!$1:$13</definedName>
    <definedName name="_xlnm.Print_Titles" localSheetId="0">Summary!$2:$9</definedName>
    <definedName name="_xlnm.Print_Titles" localSheetId="3">SYDNEY!$1:$13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 i="1" l="1"/>
  <c r="C57" i="1"/>
  <c r="C50" i="1"/>
  <c r="E62" i="10" l="1"/>
  <c r="E37" i="13"/>
  <c r="E150" i="12"/>
  <c r="E151" i="11"/>
  <c r="E150" i="9"/>
  <c r="E150" i="8"/>
  <c r="E62" i="13"/>
  <c r="E62" i="12"/>
  <c r="E62" i="11"/>
  <c r="E62" i="9"/>
  <c r="E62" i="8"/>
  <c r="E64" i="7"/>
  <c r="E62" i="7"/>
  <c r="E48" i="6" l="1"/>
  <c r="E50" i="6"/>
  <c r="D55" i="6"/>
  <c r="E20" i="6"/>
  <c r="E30" i="6"/>
  <c r="E31" i="6"/>
  <c r="E29" i="6"/>
  <c r="E28" i="6"/>
  <c r="E27" i="6"/>
  <c r="E19" i="6"/>
  <c r="E18" i="6"/>
  <c r="E16" i="6"/>
  <c r="E41" i="6"/>
  <c r="E135" i="13"/>
  <c r="E137" i="13" s="1"/>
  <c r="F137" i="13" s="1"/>
  <c r="E135" i="12"/>
  <c r="E137" i="12" s="1"/>
  <c r="F137" i="12" s="1"/>
  <c r="E136" i="11"/>
  <c r="E138" i="11" s="1"/>
  <c r="F138" i="11" s="1"/>
  <c r="E135" i="10"/>
  <c r="E137" i="10" s="1"/>
  <c r="F137" i="10" s="1"/>
  <c r="E135" i="9"/>
  <c r="E137" i="9" s="1"/>
  <c r="F137" i="9" s="1"/>
  <c r="E135" i="8"/>
  <c r="E137" i="8" s="1"/>
  <c r="F137" i="8" s="1"/>
  <c r="E138" i="7"/>
  <c r="E140" i="7" s="1"/>
  <c r="F140" i="7" s="1"/>
  <c r="E33" i="6" l="1"/>
  <c r="E34" i="6" l="1"/>
  <c r="F34" i="6" s="1"/>
  <c r="E35" i="6" l="1"/>
  <c r="F35" i="6" s="1"/>
  <c r="D54" i="6" s="1"/>
  <c r="E76" i="9" l="1"/>
  <c r="C32" i="1" l="1"/>
  <c r="E130" i="13" l="1"/>
  <c r="E132" i="13" s="1"/>
  <c r="F132" i="13" s="1"/>
  <c r="E124" i="13"/>
  <c r="E127" i="13" s="1"/>
  <c r="F127" i="13" s="1"/>
  <c r="E118" i="13"/>
  <c r="E120" i="13" s="1"/>
  <c r="F120" i="13" s="1"/>
  <c r="E113" i="13"/>
  <c r="E115" i="13" s="1"/>
  <c r="F115" i="13" s="1"/>
  <c r="E108" i="13"/>
  <c r="E107" i="13"/>
  <c r="E106" i="13"/>
  <c r="E105" i="13"/>
  <c r="E104" i="13"/>
  <c r="E103" i="13"/>
  <c r="E102" i="13"/>
  <c r="E101" i="13"/>
  <c r="E100" i="13"/>
  <c r="E95" i="13"/>
  <c r="E93" i="13"/>
  <c r="E86" i="13"/>
  <c r="E84" i="13"/>
  <c r="E78" i="13"/>
  <c r="E77" i="13"/>
  <c r="E76" i="13"/>
  <c r="E75" i="13"/>
  <c r="E73" i="13"/>
  <c r="E72" i="13"/>
  <c r="E130" i="12"/>
  <c r="E132" i="12" s="1"/>
  <c r="F132" i="12" s="1"/>
  <c r="E124" i="12"/>
  <c r="E127" i="12" s="1"/>
  <c r="F127" i="12" s="1"/>
  <c r="E118" i="12"/>
  <c r="E120" i="12" s="1"/>
  <c r="F120" i="12" s="1"/>
  <c r="E113" i="12"/>
  <c r="E115" i="12" s="1"/>
  <c r="F115" i="12" s="1"/>
  <c r="E108" i="12"/>
  <c r="E107" i="12"/>
  <c r="E106" i="12"/>
  <c r="E105" i="12"/>
  <c r="E104" i="12"/>
  <c r="E103" i="12"/>
  <c r="E102" i="12"/>
  <c r="E101" i="12"/>
  <c r="E100" i="12"/>
  <c r="E95" i="12"/>
  <c r="E93" i="12"/>
  <c r="E86" i="12"/>
  <c r="E84" i="12"/>
  <c r="E78" i="12"/>
  <c r="E77" i="12"/>
  <c r="E76" i="12"/>
  <c r="E75" i="12"/>
  <c r="E73" i="12"/>
  <c r="E72" i="12"/>
  <c r="E85" i="11"/>
  <c r="E131" i="11"/>
  <c r="E133" i="11" s="1"/>
  <c r="F133" i="11" s="1"/>
  <c r="E125" i="11"/>
  <c r="E128" i="11" s="1"/>
  <c r="F128" i="11" s="1"/>
  <c r="E119" i="11"/>
  <c r="E121" i="11" s="1"/>
  <c r="F121" i="11" s="1"/>
  <c r="E114" i="11"/>
  <c r="E116" i="11" s="1"/>
  <c r="F116" i="11" s="1"/>
  <c r="E109" i="11"/>
  <c r="E108" i="11"/>
  <c r="E107" i="11"/>
  <c r="E106" i="11"/>
  <c r="E105" i="11"/>
  <c r="E104" i="11"/>
  <c r="E103" i="11"/>
  <c r="E102" i="11"/>
  <c r="E101" i="11"/>
  <c r="E96" i="11"/>
  <c r="E94" i="11"/>
  <c r="E87" i="11"/>
  <c r="E84" i="11"/>
  <c r="E78" i="11"/>
  <c r="E77" i="11"/>
  <c r="E76" i="11"/>
  <c r="E73" i="11"/>
  <c r="E72" i="11"/>
  <c r="E130" i="10"/>
  <c r="E132" i="10" s="1"/>
  <c r="F132" i="10" s="1"/>
  <c r="E124" i="10"/>
  <c r="E127" i="10" s="1"/>
  <c r="F127" i="10" s="1"/>
  <c r="E118" i="10"/>
  <c r="E120" i="10" s="1"/>
  <c r="F120" i="10" s="1"/>
  <c r="E113" i="10"/>
  <c r="E115" i="10" s="1"/>
  <c r="F115" i="10" s="1"/>
  <c r="E108" i="10"/>
  <c r="E107" i="10"/>
  <c r="E106" i="10"/>
  <c r="E105" i="10"/>
  <c r="E104" i="10"/>
  <c r="E103" i="10"/>
  <c r="E102" i="10"/>
  <c r="E101" i="10"/>
  <c r="E100" i="10"/>
  <c r="E95" i="10"/>
  <c r="E93" i="10"/>
  <c r="E86" i="10"/>
  <c r="E84" i="10"/>
  <c r="E89" i="10" s="1"/>
  <c r="F89" i="10" s="1"/>
  <c r="E78" i="10"/>
  <c r="E77" i="10"/>
  <c r="E76" i="10"/>
  <c r="E75" i="10"/>
  <c r="E73" i="10"/>
  <c r="E72" i="10"/>
  <c r="E130" i="9"/>
  <c r="E132" i="9" s="1"/>
  <c r="E124" i="9"/>
  <c r="E127" i="9" s="1"/>
  <c r="F127" i="9" s="1"/>
  <c r="E118" i="9"/>
  <c r="E120" i="9" s="1"/>
  <c r="F120" i="9" s="1"/>
  <c r="E113" i="9"/>
  <c r="E115" i="9" s="1"/>
  <c r="F115" i="9" s="1"/>
  <c r="E108" i="9"/>
  <c r="E107" i="9"/>
  <c r="E106" i="9"/>
  <c r="E105" i="9"/>
  <c r="E104" i="9"/>
  <c r="E103" i="9"/>
  <c r="E102" i="9"/>
  <c r="E101" i="9"/>
  <c r="E100" i="9"/>
  <c r="E95" i="9"/>
  <c r="E93" i="9"/>
  <c r="E86" i="9"/>
  <c r="E84" i="9"/>
  <c r="E78" i="9"/>
  <c r="E77" i="9"/>
  <c r="E75" i="9"/>
  <c r="E73" i="9"/>
  <c r="E72" i="9"/>
  <c r="E130" i="8"/>
  <c r="E132" i="8" s="1"/>
  <c r="F132" i="8" s="1"/>
  <c r="E124" i="8"/>
  <c r="E127" i="8" s="1"/>
  <c r="F127" i="8" s="1"/>
  <c r="E118" i="8"/>
  <c r="E120" i="8" s="1"/>
  <c r="F120" i="8" s="1"/>
  <c r="E113" i="8"/>
  <c r="E115" i="8" s="1"/>
  <c r="F115" i="8" s="1"/>
  <c r="E108" i="8"/>
  <c r="E107" i="8"/>
  <c r="E106" i="8"/>
  <c r="E105" i="8"/>
  <c r="E104" i="8"/>
  <c r="E103" i="8"/>
  <c r="E102" i="8"/>
  <c r="E101" i="8"/>
  <c r="E100" i="8"/>
  <c r="E95" i="8"/>
  <c r="E93" i="8"/>
  <c r="E86" i="8"/>
  <c r="E84" i="8"/>
  <c r="E78" i="8"/>
  <c r="E77" i="8"/>
  <c r="E76" i="8"/>
  <c r="E75" i="8"/>
  <c r="E73" i="8"/>
  <c r="E72" i="8"/>
  <c r="E127" i="7"/>
  <c r="E103" i="7"/>
  <c r="E104" i="7"/>
  <c r="E105" i="7"/>
  <c r="E106" i="7"/>
  <c r="E107" i="7"/>
  <c r="E108" i="7"/>
  <c r="E77" i="7"/>
  <c r="E78" i="7"/>
  <c r="E79" i="7"/>
  <c r="E80" i="7"/>
  <c r="E74" i="7"/>
  <c r="E97" i="13" l="1"/>
  <c r="F97" i="13" s="1"/>
  <c r="E97" i="12"/>
  <c r="F97" i="12" s="1"/>
  <c r="F132" i="9"/>
  <c r="E80" i="13"/>
  <c r="E98" i="11"/>
  <c r="F98" i="11" s="1"/>
  <c r="E97" i="9"/>
  <c r="F97" i="9" s="1"/>
  <c r="E89" i="13"/>
  <c r="F89" i="13" s="1"/>
  <c r="F80" i="13"/>
  <c r="E110" i="13"/>
  <c r="F110" i="13" s="1"/>
  <c r="E110" i="12"/>
  <c r="F110" i="12" s="1"/>
  <c r="E80" i="12"/>
  <c r="F80" i="12" s="1"/>
  <c r="E89" i="12"/>
  <c r="F89" i="12" s="1"/>
  <c r="E80" i="11"/>
  <c r="F80" i="11" s="1"/>
  <c r="E90" i="11"/>
  <c r="F90" i="11" s="1"/>
  <c r="E111" i="11"/>
  <c r="F111" i="11" s="1"/>
  <c r="E80" i="10"/>
  <c r="F80" i="10" s="1"/>
  <c r="E97" i="10"/>
  <c r="F97" i="10" s="1"/>
  <c r="E110" i="10"/>
  <c r="F110" i="10" s="1"/>
  <c r="E80" i="9"/>
  <c r="F80" i="9" s="1"/>
  <c r="E110" i="9"/>
  <c r="F110" i="9" s="1"/>
  <c r="E89" i="9"/>
  <c r="F89" i="9" s="1"/>
  <c r="E97" i="8"/>
  <c r="F97" i="8" s="1"/>
  <c r="E89" i="8"/>
  <c r="F89" i="8" s="1"/>
  <c r="E110" i="8"/>
  <c r="F110" i="8" s="1"/>
  <c r="E80" i="8"/>
  <c r="F80" i="8" s="1"/>
  <c r="E151" i="13" l="1"/>
  <c r="E151" i="12"/>
  <c r="E152" i="11"/>
  <c r="E151" i="10"/>
  <c r="E151" i="9"/>
  <c r="E151" i="8"/>
  <c r="D89" i="1"/>
  <c r="E146" i="13"/>
  <c r="E145" i="13"/>
  <c r="E144" i="13"/>
  <c r="E143" i="13"/>
  <c r="E142" i="13"/>
  <c r="E141" i="13"/>
  <c r="E140" i="13"/>
  <c r="E61" i="13"/>
  <c r="E60" i="13"/>
  <c r="E59" i="13"/>
  <c r="E52" i="13"/>
  <c r="E51" i="13"/>
  <c r="E50" i="13"/>
  <c r="E43" i="13"/>
  <c r="E42" i="13"/>
  <c r="E41" i="13"/>
  <c r="E40" i="13"/>
  <c r="E33" i="13"/>
  <c r="E32" i="13"/>
  <c r="E31" i="13"/>
  <c r="E30" i="13"/>
  <c r="E35" i="13" s="1"/>
  <c r="E36" i="13" s="1"/>
  <c r="E23" i="13"/>
  <c r="E21" i="13"/>
  <c r="E20" i="13"/>
  <c r="E19" i="13"/>
  <c r="E18" i="13"/>
  <c r="E61" i="12"/>
  <c r="E60" i="12"/>
  <c r="E59" i="12"/>
  <c r="E52" i="12"/>
  <c r="E51" i="12"/>
  <c r="E50" i="12"/>
  <c r="E43" i="12"/>
  <c r="E42" i="12"/>
  <c r="E41" i="12"/>
  <c r="E40" i="12"/>
  <c r="E33" i="12"/>
  <c r="E32" i="12"/>
  <c r="E31" i="12"/>
  <c r="E30" i="12"/>
  <c r="E23" i="12"/>
  <c r="E21" i="12"/>
  <c r="E20" i="12"/>
  <c r="E19" i="12"/>
  <c r="E18" i="12"/>
  <c r="E23" i="7"/>
  <c r="E54" i="13" l="1"/>
  <c r="F54" i="13" s="1"/>
  <c r="E35" i="12"/>
  <c r="E36" i="12" s="1"/>
  <c r="E64" i="13"/>
  <c r="E45" i="12"/>
  <c r="E46" i="12" s="1"/>
  <c r="E54" i="12"/>
  <c r="E55" i="12" s="1"/>
  <c r="E45" i="13"/>
  <c r="E25" i="13"/>
  <c r="E148" i="13"/>
  <c r="F148" i="13" s="1"/>
  <c r="E152" i="13" s="1"/>
  <c r="E64" i="12"/>
  <c r="E65" i="12" s="1"/>
  <c r="E25" i="12"/>
  <c r="E26" i="12" s="1"/>
  <c r="E26" i="13" l="1"/>
  <c r="E27" i="13"/>
  <c r="E46" i="13"/>
  <c r="E47" i="13" s="1"/>
  <c r="E65" i="13"/>
  <c r="E66" i="13" s="1"/>
  <c r="E37" i="12"/>
  <c r="F37" i="12" s="1"/>
  <c r="F36" i="12"/>
  <c r="E47" i="12"/>
  <c r="F47" i="12" s="1"/>
  <c r="F46" i="12"/>
  <c r="E27" i="12"/>
  <c r="F27" i="12" s="1"/>
  <c r="F26" i="12"/>
  <c r="E66" i="12"/>
  <c r="F66" i="12" s="1"/>
  <c r="F65" i="12"/>
  <c r="E55" i="13"/>
  <c r="F55" i="13" s="1"/>
  <c r="E56" i="12"/>
  <c r="F56" i="12" s="1"/>
  <c r="F55" i="12"/>
  <c r="F64" i="13"/>
  <c r="F64" i="12"/>
  <c r="F54" i="12"/>
  <c r="F45" i="13"/>
  <c r="F46" i="13"/>
  <c r="F45" i="12"/>
  <c r="F35" i="13"/>
  <c r="F36" i="13"/>
  <c r="F35" i="12"/>
  <c r="F25" i="13"/>
  <c r="F26" i="13"/>
  <c r="F25" i="12"/>
  <c r="F65" i="13" l="1"/>
  <c r="E56" i="13"/>
  <c r="F56" i="13" s="1"/>
  <c r="F66" i="13"/>
  <c r="F47" i="13"/>
  <c r="F37" i="13"/>
  <c r="E150" i="13" s="1"/>
  <c r="F27" i="13"/>
  <c r="C26" i="1"/>
  <c r="C25" i="1"/>
  <c r="C18" i="1"/>
  <c r="C17" i="1"/>
  <c r="E146" i="12" l="1"/>
  <c r="E145" i="12"/>
  <c r="E144" i="12"/>
  <c r="E143" i="12"/>
  <c r="E142" i="12"/>
  <c r="E141" i="12"/>
  <c r="E140" i="12"/>
  <c r="E147" i="11"/>
  <c r="E146" i="11"/>
  <c r="E145" i="11"/>
  <c r="E144" i="11"/>
  <c r="E143" i="11"/>
  <c r="E142" i="11"/>
  <c r="E141" i="11"/>
  <c r="E61" i="11"/>
  <c r="E60" i="11"/>
  <c r="E59" i="11"/>
  <c r="E52" i="11"/>
  <c r="E51" i="11"/>
  <c r="E50" i="11"/>
  <c r="E43" i="11"/>
  <c r="E42" i="11"/>
  <c r="E41" i="11"/>
  <c r="E40" i="11"/>
  <c r="E33" i="11"/>
  <c r="E31" i="11"/>
  <c r="E30" i="11"/>
  <c r="E23" i="11"/>
  <c r="E21" i="11"/>
  <c r="E20" i="11"/>
  <c r="E19" i="11"/>
  <c r="E18" i="11"/>
  <c r="E146" i="10"/>
  <c r="E145" i="10"/>
  <c r="E144" i="10"/>
  <c r="E143" i="10"/>
  <c r="E142" i="10"/>
  <c r="E141" i="10"/>
  <c r="E140" i="10"/>
  <c r="E61" i="10"/>
  <c r="E60" i="10"/>
  <c r="E59" i="10"/>
  <c r="E52" i="10"/>
  <c r="E51" i="10"/>
  <c r="E50" i="10"/>
  <c r="E43" i="10"/>
  <c r="E42" i="10"/>
  <c r="E41" i="10"/>
  <c r="E40" i="10"/>
  <c r="E33" i="10"/>
  <c r="E31" i="10"/>
  <c r="E30" i="10"/>
  <c r="E23" i="10"/>
  <c r="E21" i="10"/>
  <c r="E20" i="10"/>
  <c r="E19" i="10"/>
  <c r="E18" i="10"/>
  <c r="E146" i="9"/>
  <c r="E145" i="9"/>
  <c r="E144" i="9"/>
  <c r="E143" i="9"/>
  <c r="E142" i="9"/>
  <c r="E141" i="9"/>
  <c r="E140" i="9"/>
  <c r="E61" i="9"/>
  <c r="E60" i="9"/>
  <c r="E59" i="9"/>
  <c r="E52" i="9"/>
  <c r="E51" i="9"/>
  <c r="E50" i="9"/>
  <c r="E43" i="9"/>
  <c r="E42" i="9"/>
  <c r="E41" i="9"/>
  <c r="E40" i="9"/>
  <c r="E33" i="9"/>
  <c r="E31" i="9"/>
  <c r="E30" i="9"/>
  <c r="E23" i="9"/>
  <c r="E21" i="9"/>
  <c r="E20" i="9"/>
  <c r="E19" i="9"/>
  <c r="E18" i="9"/>
  <c r="E146" i="8"/>
  <c r="E145" i="8"/>
  <c r="E144" i="8"/>
  <c r="E143" i="8"/>
  <c r="E142" i="8"/>
  <c r="E141" i="8"/>
  <c r="E140" i="8"/>
  <c r="E61" i="8"/>
  <c r="E60" i="8"/>
  <c r="E59" i="8"/>
  <c r="E52" i="8"/>
  <c r="E51" i="8"/>
  <c r="E50" i="8"/>
  <c r="E43" i="8"/>
  <c r="E42" i="8"/>
  <c r="E41" i="8"/>
  <c r="E40" i="8"/>
  <c r="E33" i="8"/>
  <c r="E31" i="8"/>
  <c r="E30" i="8"/>
  <c r="E23" i="8"/>
  <c r="E21" i="8"/>
  <c r="E20" i="8"/>
  <c r="E19" i="8"/>
  <c r="E18" i="8"/>
  <c r="E133" i="7"/>
  <c r="E121" i="7"/>
  <c r="E116" i="7"/>
  <c r="E111" i="7"/>
  <c r="E110" i="7"/>
  <c r="E109" i="7"/>
  <c r="E98" i="7"/>
  <c r="E96" i="7"/>
  <c r="E89" i="7"/>
  <c r="E87" i="7"/>
  <c r="E81" i="7"/>
  <c r="E75" i="7"/>
  <c r="E61" i="7"/>
  <c r="E60" i="7"/>
  <c r="E59" i="7"/>
  <c r="E52" i="7"/>
  <c r="E51" i="7"/>
  <c r="E50" i="7"/>
  <c r="E43" i="7"/>
  <c r="E42" i="7"/>
  <c r="E41" i="7"/>
  <c r="E40" i="7"/>
  <c r="E33" i="7"/>
  <c r="E31" i="7"/>
  <c r="E30" i="7"/>
  <c r="E35" i="7" s="1"/>
  <c r="E36" i="7" s="1"/>
  <c r="E37" i="7" s="1"/>
  <c r="E18" i="7"/>
  <c r="E19" i="7"/>
  <c r="E20" i="7"/>
  <c r="E21" i="7"/>
  <c r="E149" i="7"/>
  <c r="E148" i="7"/>
  <c r="E147" i="7"/>
  <c r="E146" i="7"/>
  <c r="E145" i="7"/>
  <c r="E144" i="7"/>
  <c r="E143" i="7"/>
  <c r="D95" i="1" l="1"/>
  <c r="E25" i="7"/>
  <c r="E26" i="7" s="1"/>
  <c r="E27" i="7" s="1"/>
  <c r="D78" i="1"/>
  <c r="F155" i="13"/>
  <c r="F157" i="13" s="1"/>
  <c r="D79" i="1"/>
  <c r="E54" i="11"/>
  <c r="E55" i="11" s="1"/>
  <c r="E25" i="9"/>
  <c r="E26" i="9" s="1"/>
  <c r="E25" i="10"/>
  <c r="E26" i="10" s="1"/>
  <c r="E64" i="10"/>
  <c r="E65" i="10" s="1"/>
  <c r="E54" i="9"/>
  <c r="E55" i="9" s="1"/>
  <c r="E35" i="9"/>
  <c r="E36" i="9" s="1"/>
  <c r="E25" i="8"/>
  <c r="E135" i="7"/>
  <c r="F135" i="7" s="1"/>
  <c r="E25" i="11"/>
  <c r="E35" i="10"/>
  <c r="E36" i="10" s="1"/>
  <c r="E54" i="10"/>
  <c r="E55" i="10" s="1"/>
  <c r="E64" i="8"/>
  <c r="E65" i="8" s="1"/>
  <c r="E66" i="8" s="1"/>
  <c r="E148" i="12"/>
  <c r="F148" i="12" s="1"/>
  <c r="E152" i="12" s="1"/>
  <c r="F155" i="12" s="1"/>
  <c r="E64" i="11"/>
  <c r="E65" i="11" s="1"/>
  <c r="E45" i="11"/>
  <c r="E46" i="11" s="1"/>
  <c r="E149" i="11"/>
  <c r="F149" i="11" s="1"/>
  <c r="E153" i="11" s="1"/>
  <c r="E35" i="11"/>
  <c r="E36" i="11" s="1"/>
  <c r="E148" i="10"/>
  <c r="F148" i="10" s="1"/>
  <c r="E152" i="10" s="1"/>
  <c r="E45" i="10"/>
  <c r="E46" i="10" s="1"/>
  <c r="E45" i="9"/>
  <c r="E46" i="9" s="1"/>
  <c r="E148" i="9"/>
  <c r="F148" i="9" s="1"/>
  <c r="E152" i="9" s="1"/>
  <c r="E64" i="9"/>
  <c r="E35" i="8"/>
  <c r="E36" i="8" s="1"/>
  <c r="E37" i="8" s="1"/>
  <c r="E148" i="8"/>
  <c r="F148" i="8" s="1"/>
  <c r="E152" i="8" s="1"/>
  <c r="E45" i="8"/>
  <c r="E46" i="8" s="1"/>
  <c r="E47" i="8" s="1"/>
  <c r="E54" i="8"/>
  <c r="E55" i="8" s="1"/>
  <c r="E56" i="8" s="1"/>
  <c r="E123" i="7"/>
  <c r="F123" i="7" s="1"/>
  <c r="E130" i="7"/>
  <c r="F130" i="7" s="1"/>
  <c r="E83" i="7"/>
  <c r="F83" i="7" s="1"/>
  <c r="E100" i="7"/>
  <c r="F100" i="7" s="1"/>
  <c r="E118" i="7"/>
  <c r="F118" i="7" s="1"/>
  <c r="E113" i="7"/>
  <c r="F113" i="7" s="1"/>
  <c r="E92" i="7"/>
  <c r="F92" i="7" s="1"/>
  <c r="E54" i="7"/>
  <c r="E45" i="7"/>
  <c r="E151" i="7"/>
  <c r="F151" i="7" s="1"/>
  <c r="E155" i="7" s="1"/>
  <c r="E26" i="11" l="1"/>
  <c r="F26" i="11" s="1"/>
  <c r="E37" i="11"/>
  <c r="F37" i="11" s="1"/>
  <c r="F36" i="11"/>
  <c r="E47" i="11"/>
  <c r="F47" i="11" s="1"/>
  <c r="F46" i="11"/>
  <c r="E66" i="11"/>
  <c r="F66" i="11" s="1"/>
  <c r="F65" i="11"/>
  <c r="E37" i="10"/>
  <c r="F37" i="10" s="1"/>
  <c r="F36" i="10"/>
  <c r="E47" i="10"/>
  <c r="F47" i="10" s="1"/>
  <c r="F46" i="10"/>
  <c r="E27" i="10"/>
  <c r="F27" i="10" s="1"/>
  <c r="F26" i="10"/>
  <c r="E66" i="10"/>
  <c r="F66" i="10" s="1"/>
  <c r="E150" i="10" s="1"/>
  <c r="F65" i="10"/>
  <c r="E27" i="9"/>
  <c r="F27" i="9" s="1"/>
  <c r="F26" i="9"/>
  <c r="E47" i="9"/>
  <c r="F47" i="9" s="1"/>
  <c r="F46" i="9"/>
  <c r="E37" i="9"/>
  <c r="F37" i="9" s="1"/>
  <c r="F36" i="9"/>
  <c r="F64" i="9"/>
  <c r="E65" i="9"/>
  <c r="E26" i="8"/>
  <c r="E27" i="8"/>
  <c r="E56" i="11"/>
  <c r="F56" i="11" s="1"/>
  <c r="F55" i="11"/>
  <c r="E56" i="10"/>
  <c r="F56" i="10" s="1"/>
  <c r="F55" i="10"/>
  <c r="E56" i="9"/>
  <c r="F56" i="9" s="1"/>
  <c r="F55" i="9"/>
  <c r="E46" i="7"/>
  <c r="E47" i="7" s="1"/>
  <c r="E55" i="7"/>
  <c r="E56" i="7" s="1"/>
  <c r="E65" i="7"/>
  <c r="F65" i="7" s="1"/>
  <c r="E154" i="7"/>
  <c r="F64" i="11"/>
  <c r="F64" i="10"/>
  <c r="F64" i="8"/>
  <c r="F65" i="8"/>
  <c r="F54" i="11"/>
  <c r="F54" i="10"/>
  <c r="F54" i="9"/>
  <c r="F54" i="8"/>
  <c r="F55" i="8"/>
  <c r="F45" i="11"/>
  <c r="F45" i="10"/>
  <c r="F45" i="9"/>
  <c r="F45" i="8"/>
  <c r="F46" i="8"/>
  <c r="F35" i="11"/>
  <c r="F35" i="10"/>
  <c r="F35" i="9"/>
  <c r="F35" i="8"/>
  <c r="F36" i="8"/>
  <c r="F25" i="11"/>
  <c r="F25" i="10"/>
  <c r="F25" i="9"/>
  <c r="F25" i="8"/>
  <c r="F26" i="8"/>
  <c r="F64" i="7"/>
  <c r="F54" i="7"/>
  <c r="F55" i="7"/>
  <c r="F45" i="7"/>
  <c r="F46" i="7"/>
  <c r="F35" i="7"/>
  <c r="F36" i="7"/>
  <c r="F25" i="7"/>
  <c r="F26" i="7"/>
  <c r="D83" i="1"/>
  <c r="D84" i="1"/>
  <c r="D86" i="1"/>
  <c r="D87" i="1"/>
  <c r="D88" i="1"/>
  <c r="D85" i="1"/>
  <c r="E27" i="11" l="1"/>
  <c r="F27" i="11" s="1"/>
  <c r="E66" i="9"/>
  <c r="F66" i="9" s="1"/>
  <c r="F65" i="9"/>
  <c r="E66" i="7"/>
  <c r="F66" i="7" s="1"/>
  <c r="D90" i="1"/>
  <c r="E102" i="1" s="1"/>
  <c r="F66" i="8"/>
  <c r="F56" i="8"/>
  <c r="F47" i="8"/>
  <c r="F37" i="8"/>
  <c r="F27" i="8"/>
  <c r="F56" i="7"/>
  <c r="F47" i="7"/>
  <c r="F37" i="7"/>
  <c r="F27" i="7"/>
  <c r="F157" i="12"/>
  <c r="E18" i="1"/>
  <c r="E153" i="7" l="1"/>
  <c r="F158" i="7"/>
  <c r="F160" i="7" s="1"/>
  <c r="F156" i="11"/>
  <c r="F158" i="11" s="1"/>
  <c r="D73" i="1"/>
  <c r="F155" i="9"/>
  <c r="F157" i="9" s="1"/>
  <c r="D77" i="1"/>
  <c r="E26" i="1"/>
  <c r="E46" i="6"/>
  <c r="E45" i="6"/>
  <c r="E44" i="6"/>
  <c r="E43" i="6"/>
  <c r="E42" i="6"/>
  <c r="E40" i="6"/>
  <c r="F33" i="6"/>
  <c r="E17" i="6"/>
  <c r="E22" i="6" s="1"/>
  <c r="D75" i="1" l="1"/>
  <c r="F48" i="6"/>
  <c r="F155" i="10"/>
  <c r="F157" i="10" s="1"/>
  <c r="D76" i="1"/>
  <c r="D74" i="1"/>
  <c r="F155" i="8"/>
  <c r="F157" i="8" s="1"/>
  <c r="E97" i="1"/>
  <c r="E95" i="1"/>
  <c r="D80" i="1" l="1"/>
  <c r="E51" i="6"/>
  <c r="F57" i="6" s="1"/>
  <c r="E23" i="6"/>
  <c r="E24" i="6" s="1"/>
  <c r="F24" i="6" s="1"/>
  <c r="D53" i="6" s="1"/>
  <c r="F22" i="6"/>
  <c r="F59" i="6" l="1"/>
  <c r="F23" i="6"/>
  <c r="E94" i="1"/>
  <c r="E93" i="1"/>
  <c r="E99" i="1" l="1"/>
  <c r="F99" i="1" s="1"/>
  <c r="E103" i="1" s="1"/>
  <c r="E67" i="1"/>
  <c r="E69" i="1" s="1"/>
  <c r="E57" i="1"/>
  <c r="E59" i="1" l="1"/>
  <c r="F69" i="1"/>
  <c r="E39" i="1"/>
  <c r="E41" i="1" s="1"/>
  <c r="E32" i="1"/>
  <c r="E34" i="1" s="1"/>
  <c r="E17" i="1"/>
  <c r="E20" i="1" s="1"/>
  <c r="F59" i="1" l="1"/>
  <c r="E60" i="1"/>
  <c r="F60" i="1" s="1"/>
  <c r="E21" i="1"/>
  <c r="E22" i="1" s="1"/>
  <c r="E35" i="1"/>
  <c r="E36" i="1" s="1"/>
  <c r="F34" i="1"/>
  <c r="F21" i="1"/>
  <c r="F20" i="1"/>
  <c r="E25" i="1"/>
  <c r="E28" i="1" s="1"/>
  <c r="E64" i="1"/>
  <c r="E50" i="1"/>
  <c r="E52" i="1" s="1"/>
  <c r="E61" i="1" l="1"/>
  <c r="F61" i="1" s="1"/>
  <c r="E53" i="1"/>
  <c r="F53" i="1" s="1"/>
  <c r="F35" i="1"/>
  <c r="E29" i="1"/>
  <c r="E30" i="1" s="1"/>
  <c r="F36" i="1"/>
  <c r="F29" i="1"/>
  <c r="F22" i="1"/>
  <c r="F28" i="1"/>
  <c r="F52" i="1"/>
  <c r="F41" i="1"/>
  <c r="B15" i="3"/>
  <c r="F15" i="3" s="1"/>
  <c r="B16" i="3"/>
  <c r="F16" i="3" s="1"/>
  <c r="E54" i="1" l="1"/>
  <c r="F54" i="1" s="1"/>
  <c r="F30" i="1"/>
  <c r="B17" i="3"/>
  <c r="F17" i="3" s="1"/>
  <c r="B13" i="3"/>
  <c r="F13" i="3" s="1"/>
  <c r="B14" i="3"/>
  <c r="F14" i="3" s="1"/>
  <c r="F106" i="1" l="1"/>
  <c r="F108" i="1" s="1"/>
  <c r="F18" i="3"/>
  <c r="B20" i="3" l="1"/>
  <c r="B22" i="3"/>
  <c r="B27" i="3" s="1"/>
</calcChain>
</file>

<file path=xl/sharedStrings.xml><?xml version="1.0" encoding="utf-8"?>
<sst xmlns="http://schemas.openxmlformats.org/spreadsheetml/2006/main" count="1172" uniqueCount="271">
  <si>
    <t>Venue:</t>
  </si>
  <si>
    <t>Event:</t>
  </si>
  <si>
    <t>Client:</t>
  </si>
  <si>
    <t>Event Dates:</t>
  </si>
  <si>
    <t>_____________________________________________________________________________</t>
  </si>
  <si>
    <t>Approval:</t>
  </si>
  <si>
    <t>Client Representative</t>
  </si>
  <si>
    <t>Date</t>
  </si>
  <si>
    <t>PO#</t>
  </si>
  <si>
    <t>Oracle</t>
  </si>
  <si>
    <t>Actual  Cost</t>
  </si>
  <si>
    <t>Version#</t>
  </si>
  <si>
    <t>Account Manager:</t>
  </si>
  <si>
    <t>Req #</t>
  </si>
  <si>
    <t>Quantity</t>
  </si>
  <si>
    <t>Total</t>
  </si>
  <si>
    <t>Vision Account Manager</t>
  </si>
  <si>
    <t>Event Manager:</t>
  </si>
  <si>
    <t>Estimated Costs</t>
  </si>
  <si>
    <t>Total contract amount not to exceed</t>
  </si>
  <si>
    <t>PAYMENTS</t>
  </si>
  <si>
    <t>NA</t>
  </si>
  <si>
    <t>Job Number:</t>
  </si>
  <si>
    <t>BALANCE</t>
  </si>
  <si>
    <t>Event Name:</t>
  </si>
  <si>
    <t>Client Name:</t>
  </si>
  <si>
    <t>Event Date(s):</t>
  </si>
  <si>
    <t>Event Location:</t>
  </si>
  <si>
    <t>Final Invoice will be sent 30 days after the close of the event. If any change orders have occurred they will be reflected in the final invoice.</t>
  </si>
  <si>
    <t>without prior approval of an authorized Oracle representative.</t>
  </si>
  <si>
    <t>Project Management Subtotal</t>
  </si>
  <si>
    <t>Working Budget Estimates</t>
  </si>
  <si>
    <t>Price</t>
  </si>
  <si>
    <t xml:space="preserve">Estimated Working Budget SubTotal </t>
  </si>
  <si>
    <t>Budget Template for projects over $100,000.00</t>
  </si>
  <si>
    <t>INSERT YOUR COMPANY LOGO HERE</t>
  </si>
  <si>
    <t>Due xx days pre-show</t>
  </si>
  <si>
    <t>Due 30 days post-show</t>
  </si>
  <si>
    <t>Exhibit House Account Manager</t>
  </si>
  <si>
    <t>Estimated XX% Management Fee     (if applicable)</t>
  </si>
  <si>
    <t>Estimated Cost (Incl. Mgmt Fee)</t>
  </si>
  <si>
    <t xml:space="preserve">Deposit Payment (xx%):           </t>
  </si>
  <si>
    <t>Danielle Tarekere</t>
  </si>
  <si>
    <t>Sales Tax Estimated</t>
  </si>
  <si>
    <t>Estimated Tax</t>
  </si>
  <si>
    <t>Category Sub Total</t>
  </si>
  <si>
    <t>Oracle Industry Connect</t>
  </si>
  <si>
    <t>The Swan and Dolphin Resort, Orlando, FL</t>
  </si>
  <si>
    <t xml:space="preserve">Production Engagement </t>
  </si>
  <si>
    <t>Keynote Session Room</t>
  </si>
  <si>
    <t>General Session Rooms</t>
  </si>
  <si>
    <t>Breakouts</t>
  </si>
  <si>
    <t>Miscellaneous</t>
  </si>
  <si>
    <t xml:space="preserve">Statement of Work: Production Budget </t>
  </si>
  <si>
    <t>Project Management</t>
  </si>
  <si>
    <t>Miscellaneous Subtotal</t>
  </si>
  <si>
    <t>March 20 - 22, 2017</t>
  </si>
  <si>
    <t>Oracle Industry Connect 2017</t>
  </si>
  <si>
    <t>Notes</t>
  </si>
  <si>
    <t xml:space="preserve"> </t>
  </si>
  <si>
    <t>NOTES:</t>
  </si>
  <si>
    <t>The below budget is a high level sample of category and sub-categories.  For items 50k or higher please add additional data on additional tab to show how the total was calculated.</t>
  </si>
  <si>
    <t>Estimated Budget Subtotal</t>
  </si>
  <si>
    <t>Estimated Budget Total</t>
  </si>
  <si>
    <t>Estimated Attendees:</t>
  </si>
  <si>
    <t>For Consideration</t>
  </si>
  <si>
    <t xml:space="preserve"> Sales Tax should only be included at the bottom of the budget template and not in the individual section totals.</t>
  </si>
  <si>
    <t>SUITECONNECT 2025</t>
  </si>
  <si>
    <t>SuiteConnect 2025</t>
  </si>
  <si>
    <t>Overal Operations Lead Subtotal</t>
  </si>
  <si>
    <t>3. Overall Operations Lead</t>
  </si>
  <si>
    <t>4. Venue and Facilities</t>
  </si>
  <si>
    <t>Venue and Facilities Subtotal</t>
  </si>
  <si>
    <t>7. Content Support/Speaker Management</t>
  </si>
  <si>
    <t>10. Staffing (Temp) Management</t>
  </si>
  <si>
    <t>Staffing Management Subtotal</t>
  </si>
  <si>
    <t>Content Support/Speaker Management Subtotal</t>
  </si>
  <si>
    <t>Miscellaneous total</t>
  </si>
  <si>
    <t>NOT TO EXCEED US$2.75M</t>
  </si>
  <si>
    <t>January-April 2025</t>
  </si>
  <si>
    <t>Dubai, Sydney, Singapore, NYC, London, Mexico, Brazil</t>
  </si>
  <si>
    <t>Oracle America</t>
  </si>
  <si>
    <t>Budget A (Tab 1) should not exceed the RFP's do not exceed amount of $2.75 M</t>
  </si>
  <si>
    <t>Price, creativity, and overall ability to execute elegantly will be weighted in equal measure. Oracle Procurement Policy requires all management fees (and %) be listed as a separate line item (all other items are pass through costs without any mark-up)</t>
  </si>
  <si>
    <t>Budget must be in USD using the Oracle Exchange rate provided and highlight the currency used</t>
  </si>
  <si>
    <t xml:space="preserve">Use the template below to provide a detailed line item budget for the scope of deliverables described in the budget section of the scope of services and grouped below... </t>
  </si>
  <si>
    <t>SuiteConnect 2025 (RFQ) - Budget A</t>
  </si>
  <si>
    <r>
      <t>Cost for any suggested elements not noted in RFP  Scope of Service. Miscellaneous area should also include any missing or suggested added costs from budget areas above. You may add additional descriptive lines below as needed. Please keep in mind budget A should not exceed</t>
    </r>
    <r>
      <rPr>
        <i/>
        <sz val="10"/>
        <color theme="1"/>
        <rFont val="Calibri (Body)"/>
      </rPr>
      <t xml:space="preserve"> $2.75 M</t>
    </r>
  </si>
  <si>
    <t xml:space="preserve">Project Management total </t>
  </si>
  <si>
    <t>Budget B is optional.  Price, creativity, and overall ability to execute elegantly will be weighted in equal measure. Oracle Procurement Policy requires all management fees (and %) be listed as a separate line item (all other items are pass through costs without any mark-up)</t>
  </si>
  <si>
    <t>*See scope of Services</t>
  </si>
  <si>
    <t xml:space="preserve">1. Program Manager Venues &amp; Facilities </t>
  </si>
  <si>
    <t>2. Project Management (Project Lead)</t>
  </si>
  <si>
    <r>
      <rPr>
        <b/>
        <sz val="10"/>
        <rFont val="Verdana"/>
        <family val="2"/>
      </rPr>
      <t>Responsibilities:</t>
    </r>
    <r>
      <rPr>
        <sz val="10"/>
        <rFont val="Verdana"/>
        <family val="2"/>
      </rPr>
      <t xml:space="preserve">
Project lead for pre-planning calls, budget management, timeline tracking, Overall event management including site visits, onsite execution, post event activities (invoicing, temp. staff management closure, provide final budget to Oracle, third party contracting and signng).</t>
    </r>
  </si>
  <si>
    <r>
      <rPr>
        <b/>
        <sz val="10"/>
        <rFont val="Verdana"/>
        <family val="2"/>
      </rPr>
      <t>Responsibilities:</t>
    </r>
    <r>
      <rPr>
        <sz val="10"/>
        <rFont val="Verdana"/>
        <family val="2"/>
      </rPr>
      <t xml:space="preserve">
Operations team, lead operational meetings, sub-contractors (security, Audiovisual, Venue, etc).External &amp; Internal debriefing and wrap-up, timeline management, cost savings highlights throughout project lifecycle.</t>
    </r>
  </si>
  <si>
    <r>
      <rPr>
        <b/>
        <sz val="10"/>
        <rFont val="Verdana"/>
        <family val="2"/>
      </rPr>
      <t>Program Executive:</t>
    </r>
    <r>
      <rPr>
        <sz val="10"/>
        <rFont val="Verdana"/>
        <family val="2"/>
      </rPr>
      <t xml:space="preserve"> Administrative Support &amp; Coordination</t>
    </r>
  </si>
  <si>
    <t>Venue Sourcing/Venues &amp; Facilities/Housing Management Subtotal</t>
  </si>
  <si>
    <t>Estimated Commission credited back to NetSuite</t>
  </si>
  <si>
    <r>
      <rPr>
        <b/>
        <sz val="10"/>
        <rFont val="Verdana"/>
        <family val="2"/>
      </rPr>
      <t>Responsibilities:</t>
    </r>
    <r>
      <rPr>
        <sz val="10"/>
        <rFont val="Verdana"/>
        <family val="2"/>
      </rPr>
      <t xml:space="preserve">
</t>
    </r>
    <r>
      <rPr>
        <b/>
        <sz val="10"/>
        <rFont val="Verdana"/>
        <family val="2"/>
      </rPr>
      <t>1. Venue Sourcing</t>
    </r>
    <r>
      <rPr>
        <sz val="10"/>
        <rFont val="Verdana"/>
        <family val="2"/>
      </rPr>
      <t xml:space="preserve">
Venue research, negotiate terms and rates, secure venue, contract and budget management primary coordination and communication point beteween Oracle Netsuite and venue, on site support. Serve as primary point of contact between Oracle Netsuite and the seelcted venues.  On site support.
</t>
    </r>
    <r>
      <rPr>
        <b/>
        <sz val="10"/>
        <rFont val="Verdana"/>
        <family val="2"/>
      </rPr>
      <t>2. Venue &amp; Facilities</t>
    </r>
    <r>
      <rPr>
        <sz val="10"/>
        <rFont val="Verdana"/>
        <family val="2"/>
      </rPr>
      <t xml:space="preserve">
Primary contact for venue including food and beverage/space management.  Work with Oracle to create f&amp;B grid, menu selections and pricing, meal management. Acquire special event permits from any authority. Order, track and manage venue inventory (furniture, F&amp;B, etc.). Shipping Management, freight and storage, develop inventory tracking list. Set up management 3 pre-event conference rooms and 4 breakout rooms (variable). Manage room sets including but not limited to Media &amp; Analysts, Executives, Customer recording teams. and staff, staff offices, storage, coat check. Manage load-in and load-out schedule.
</t>
    </r>
    <r>
      <rPr>
        <b/>
        <sz val="10"/>
        <rFont val="Verdana"/>
        <family val="2"/>
      </rPr>
      <t xml:space="preserve">9b. Housing Management
</t>
    </r>
    <r>
      <rPr>
        <sz val="10"/>
        <rFont val="Verdana"/>
        <family val="2"/>
      </rPr>
      <t>Employee small room block management, media analysts. Coordinate reservations with individuals. Coordinate reservations with individuals. Manage contractual obligations.</t>
    </r>
  </si>
  <si>
    <t>DUBAI</t>
  </si>
  <si>
    <t>Prep</t>
  </si>
  <si>
    <t>Site Visit</t>
  </si>
  <si>
    <t>Onsite Delivery</t>
  </si>
  <si>
    <t>Wrap Up</t>
  </si>
  <si>
    <t>PROJECT MANAGEMENT</t>
  </si>
  <si>
    <t>1. Venue Costs</t>
  </si>
  <si>
    <t>2. Food &amp; Beverage</t>
  </si>
  <si>
    <t>9. Staffing (Temp) Management</t>
  </si>
  <si>
    <t>Venue Costs Subtotal</t>
  </si>
  <si>
    <t xml:space="preserve"> Food &amp; Beverage Subtotal</t>
  </si>
  <si>
    <t>3. Creative (Signage, branding, etc)</t>
  </si>
  <si>
    <t>Creative (Signage, branding, etc) Subtotal</t>
  </si>
  <si>
    <t>Keynote / Plenary &amp; Breakouts (AV, set, lighting &amp; technical production mgmt) Subtotal</t>
  </si>
  <si>
    <t>Content / Speaker Management Subtotal</t>
  </si>
  <si>
    <t>Lounge (furniture, booths, etc) Subtotal</t>
  </si>
  <si>
    <t>Staffing (Temp) Management Subtotal</t>
  </si>
  <si>
    <t>Dubai</t>
  </si>
  <si>
    <t>MANAGEMENT TIME</t>
  </si>
  <si>
    <t>Singapore</t>
  </si>
  <si>
    <t>Sydney</t>
  </si>
  <si>
    <t>London</t>
  </si>
  <si>
    <t>New York City</t>
  </si>
  <si>
    <t>Sao Paulo</t>
  </si>
  <si>
    <t>Mexico City</t>
  </si>
  <si>
    <t>SYDNEY</t>
  </si>
  <si>
    <t>SINGAPORE</t>
  </si>
  <si>
    <t>NEW YORK CITY</t>
  </si>
  <si>
    <t>LONDON</t>
  </si>
  <si>
    <t>MEXICO CITY</t>
  </si>
  <si>
    <t>SAO PAULO</t>
  </si>
  <si>
    <t>Bucket Costs (excluding management time)</t>
  </si>
  <si>
    <t>BUCKET COSTS (EXCLUDING MANAGEMENT TIME)</t>
  </si>
  <si>
    <t>Set Up Day</t>
  </si>
  <si>
    <t>Live Day</t>
  </si>
  <si>
    <t xml:space="preserve">Day Delegate Rate </t>
  </si>
  <si>
    <t xml:space="preserve">Drinks Reception </t>
  </si>
  <si>
    <t>Brand Development</t>
  </si>
  <si>
    <t>Design to Print</t>
  </si>
  <si>
    <t>Venue Branded Signage- Allowance</t>
  </si>
  <si>
    <t>Printed Materials - Allowance</t>
  </si>
  <si>
    <t>Estimated Management time (excluding Buckets costs) for Dubai - 200 attendees</t>
  </si>
  <si>
    <t>Estimated Management time (excluding Buckets costs) for Singapore - 500 attendees</t>
  </si>
  <si>
    <t>Estimated Management time (excluding Buckets costs) for New York City, US - 500 attendees</t>
  </si>
  <si>
    <t>Estimated Management time (excluding Buckets costs) for Sydney, AUS - 1000 attendees</t>
  </si>
  <si>
    <t>Estimated Management time (excluding Buckets costs) for London, UK - 750 attendees, 2 day program</t>
  </si>
  <si>
    <t>Estimated Management time (excluding Buckets costs) for Mexico City - 800 attendees</t>
  </si>
  <si>
    <t>Estimated Management time (excluding Buckets costs) for Sao Paulo - 800 attendees</t>
  </si>
  <si>
    <t>Plenary</t>
  </si>
  <si>
    <t>Press Office</t>
  </si>
  <si>
    <t>Press Lounge</t>
  </si>
  <si>
    <t>Permits</t>
  </si>
  <si>
    <t>Tech Production Plenary &amp; Breakout 1 &amp; 2 - AV</t>
  </si>
  <si>
    <t>Tech Production Plenary &amp; Breakout 1 &amp; 2 - Lighting</t>
  </si>
  <si>
    <t>Tech Production Plenary &amp; Breakout 1 &amp; 2 - Set &amp; stage</t>
  </si>
  <si>
    <t>Breakout Manager x 1 - Day 1 set up</t>
  </si>
  <si>
    <t>Breakout Manager x 1 Day 2</t>
  </si>
  <si>
    <t>Photographer</t>
  </si>
  <si>
    <t>4. Keynote / Plenary &amp; Breakouts (AV, set, lighting &amp; technical production mgmt)</t>
  </si>
  <si>
    <t>5.  Content / Speaker Management</t>
  </si>
  <si>
    <t>6. Lounge (furniture, booths, etc)</t>
  </si>
  <si>
    <t xml:space="preserve">7. Registration Services </t>
  </si>
  <si>
    <t>Onsite Registration 1 day</t>
  </si>
  <si>
    <t>Onsite Registration inclusive of:</t>
  </si>
  <si>
    <t>Allowance: 7 Ambassadors</t>
  </si>
  <si>
    <t>Registration Services Subtotal</t>
  </si>
  <si>
    <t>Allowance: 15 Ambassadors</t>
  </si>
  <si>
    <t>Allowance: 12 Ambassadors</t>
  </si>
  <si>
    <t>200 delegates - Live Day (Package to include live day room hire, x2 coffee break, 1 basic buffet lunch)</t>
  </si>
  <si>
    <t>200 delegates - Live Day (2-hour duration,Beer wine and soft drinks, bar snacks)</t>
  </si>
  <si>
    <t>Tech Production Plenary &amp; Breakout 1 &amp; 2 - Labor</t>
  </si>
  <si>
    <t>Breakout production allowance</t>
  </si>
  <si>
    <t>Press Office allowance</t>
  </si>
  <si>
    <t>Press Lounge allowance</t>
  </si>
  <si>
    <t>1000 delegates - Live Day (Package to include live day room hire, x2 coffee break, 1 basic buffet lunch)</t>
  </si>
  <si>
    <t>1000 delegates - Live Day (2-hour duration,Beer wine and soft drinks, bar snacks)</t>
  </si>
  <si>
    <t>500 delegates - Live Day (Package to include live day room hire, x2 coffee break, 1 basic buffet lunch)</t>
  </si>
  <si>
    <t>750 delegates - Live Day 1 (Package to include live day room hire, x2 coffee break, 1 basic buffet lunch)</t>
  </si>
  <si>
    <t>750 delegates - Live Day 2 (Package to include live day room hire, x2 coffee break, 1 basic buffet lunch)</t>
  </si>
  <si>
    <t>800 delegates - Live Day (Package to include live day room hire, x2 coffee break, 1 basic buffet lunch)</t>
  </si>
  <si>
    <t>500 delegates - Live Day (2-hour duration,Beer wine and soft drinks, bar snacks)</t>
  </si>
  <si>
    <t>750 delegates - Live Day (2-hour duration,Beer wine and soft drinks, bar snacks)</t>
  </si>
  <si>
    <t>800 delegates - Live Day (2-hour duration,Beer wine and soft drinks, bar snacks)</t>
  </si>
  <si>
    <t>Breakouts - Included in Plenary cost</t>
  </si>
  <si>
    <t>45% Discretionary Discount on Management Time</t>
  </si>
  <si>
    <t>Venue Sourcing/Venues &amp; Facilities/Housing Management Subtotal before discount</t>
  </si>
  <si>
    <t>Project Management Subtotal before discount</t>
  </si>
  <si>
    <t>Venue Sourcing/Venues &amp; Facilities/Housing Management Subtotal with discount</t>
  </si>
  <si>
    <t>Project Management Subtotal with discount</t>
  </si>
  <si>
    <t>Overall Operations Lead Subtotal before discount</t>
  </si>
  <si>
    <t>Overall Operations Lead Subtotal with discount</t>
  </si>
  <si>
    <t>Overal Operations Lead Subtotal with discount</t>
  </si>
  <si>
    <t>Management Time</t>
  </si>
  <si>
    <t>Bucket Costs</t>
  </si>
  <si>
    <t>Plenary (included in DDR)</t>
  </si>
  <si>
    <t xml:space="preserve">Onsite Badging service x7 systems (printers, laptop &amp; software), including onsite training, project manager, plastic badges, badge scanners - remote use x13,  delivery and pick up </t>
  </si>
  <si>
    <t>Sub Total Bucket Costs</t>
  </si>
  <si>
    <t>Sub Total Management Time</t>
  </si>
  <si>
    <t>CRITERIA</t>
  </si>
  <si>
    <t>Responsibilities in RFQ have been redistributed to individual roles in interest of efficiency and cost savings</t>
  </si>
  <si>
    <t>Utilize local resource for London &amp; NYC: therefore travel costs reduced</t>
  </si>
  <si>
    <t>Venue hire to include furniture and security</t>
  </si>
  <si>
    <t xml:space="preserve">Provision and management of Registration company to provide badges (total nos +10%) </t>
  </si>
  <si>
    <t>10. Staff Logistics</t>
  </si>
  <si>
    <t>Allowance: Site visit travel/accomodations/subsistence and show days travel</t>
  </si>
  <si>
    <t>Staff Logistics Subtotal</t>
  </si>
  <si>
    <t>1. Management Time Digital Content Hub</t>
  </si>
  <si>
    <t>2. Management Time Digital Show Support</t>
  </si>
  <si>
    <t>Management Time Digital Show Support Subtotal</t>
  </si>
  <si>
    <t>Estimated Management time for Digital Content Hub</t>
  </si>
  <si>
    <t>Estimated Management time for Digital Show Support</t>
  </si>
  <si>
    <t>Upload of content to Digital Content Hub</t>
  </si>
  <si>
    <t>UX Design Hours</t>
  </si>
  <si>
    <t>Technical Director</t>
  </si>
  <si>
    <t>Program Lead</t>
  </si>
  <si>
    <t>Program Manager Digital Content Hub</t>
  </si>
  <si>
    <t>Producer Content</t>
  </si>
  <si>
    <t>Management Time Digital Content Hub Subtotal before discount</t>
  </si>
  <si>
    <t>Management Time Digital Content Hub Subtotal with discount</t>
  </si>
  <si>
    <t>Program Manager Pre-Records</t>
  </si>
  <si>
    <t>SuiteConnect 2025 (RFQ) - Budget B (optional) DIGITAL CONTENT HUB</t>
  </si>
  <si>
    <t>Remote Capture &amp; Hosting (8 remote records per show-Breakout Content)</t>
  </si>
  <si>
    <t>General Session Live Capture &amp; Upload (2 onsite/live records per show-Plenary Content)</t>
  </si>
  <si>
    <t>Digital Content Post Production (Edit/Lower Thirds,/Graphical Treatment)</t>
  </si>
  <si>
    <t>Line Content (Plenary) Post Production (Edit/Lower Thirds,/Graphical Treatment)</t>
  </si>
  <si>
    <t>File Import Services (includes closed captioning)</t>
  </si>
  <si>
    <t>DIGITAL CONTENT HUB</t>
  </si>
  <si>
    <t>Breakouts 3 &amp; 4 production allowance</t>
  </si>
  <si>
    <t>Press Office production allowance</t>
  </si>
  <si>
    <t>Press Lounge production allowance</t>
  </si>
  <si>
    <r>
      <t>Lounge Areas - 5 x sponsor booths, 1 x demogro</t>
    </r>
    <r>
      <rPr>
        <sz val="10"/>
        <color theme="1"/>
        <rFont val="Verdana"/>
        <family val="2"/>
      </rPr>
      <t>und, 3 x misc - Allowance</t>
    </r>
  </si>
  <si>
    <t>Budget based on 1  site visit</t>
  </si>
  <si>
    <t>Budget based on program duration from August 5th 2024 to April 30th  2025</t>
  </si>
  <si>
    <t>A 45% discretionary discount has been applied to all project management time</t>
  </si>
  <si>
    <t>No delegate / client accommodation budgeted for</t>
  </si>
  <si>
    <t>1 x drinks reception per show - Beer, wine, soft drinks &amp; bar snacks</t>
  </si>
  <si>
    <t>Onsite Subsistance and Accomodation for WW management, crew &amp; operators for show days to be provided by client</t>
  </si>
  <si>
    <t>Quantity
(Days)</t>
  </si>
  <si>
    <t>Included in #1</t>
  </si>
  <si>
    <r>
      <rPr>
        <b/>
        <sz val="10"/>
        <rFont val="Verdana"/>
        <family val="2"/>
      </rPr>
      <t>Responsibilities:</t>
    </r>
    <r>
      <rPr>
        <sz val="10"/>
        <rFont val="Verdana"/>
        <family val="2"/>
      </rPr>
      <t xml:space="preserve">
</t>
    </r>
    <r>
      <rPr>
        <b/>
        <sz val="10"/>
        <rFont val="Verdana"/>
        <family val="2"/>
      </rPr>
      <t>7. Content Support/Speaker Management</t>
    </r>
    <r>
      <rPr>
        <sz val="10"/>
        <rFont val="Verdana"/>
        <family val="2"/>
      </rPr>
      <t xml:space="preserve">
Manage and collect all presentations pre-show for loading into show laptop.  Confirm room set ups and AV. Set up and management of speaker rehearsals preshow and on show day. Communicate session and speaker information and updates to onsite teams. Assist in managing and monitoring session rooms and speaker tracking. Manage onsite room load in and out. Collaborate with Oracle's registration vendor for session scanning instruction to train ambassadors</t>
    </r>
  </si>
  <si>
    <t>Included in #8</t>
  </si>
  <si>
    <t>9. Registration</t>
  </si>
  <si>
    <r>
      <rPr>
        <b/>
        <sz val="10"/>
        <rFont val="Verdana"/>
        <family val="2"/>
      </rPr>
      <t>Responsibilities:</t>
    </r>
    <r>
      <rPr>
        <sz val="10"/>
        <rFont val="Verdana"/>
        <family val="2"/>
      </rPr>
      <t xml:space="preserve">
</t>
    </r>
    <r>
      <rPr>
        <b/>
        <sz val="10"/>
        <rFont val="Verdana"/>
        <family val="2"/>
      </rPr>
      <t>8. SuiteConnect Lounge Management</t>
    </r>
    <r>
      <rPr>
        <sz val="10"/>
        <rFont val="Verdana"/>
        <family val="2"/>
      </rPr>
      <t xml:space="preserve">
Internal Lounge management with Oracle Netsuite team, including booth needs, creative vision, and overseeing customer activations. Project manage all aspects of event's lounge in conjunction with the venue. Overall desgin and management of the lounge, inventory and floor plans. Load-in / load-out, shipping and loading dock schedules. Manage lounge vendors (venue, shipping, power, network, decoration, power and equipment). Weekly reporting. Work with venue/general contractor on design and build out of sponsor and Oracle lounge (up to 5 sponsors, 1 Netsuite Demogrounds and 3 misc. areas).  Activation areas outside lounge management, including customer activations and markerting opportunities. Manage sourcing and decor for all lounges.  Ensure budget compliance. 
</t>
    </r>
    <r>
      <rPr>
        <b/>
        <sz val="10"/>
        <rFont val="Verdana"/>
        <family val="2"/>
      </rPr>
      <t>9. Registration</t>
    </r>
    <r>
      <rPr>
        <sz val="10"/>
        <rFont val="Verdana"/>
        <family val="2"/>
      </rPr>
      <t xml:space="preserve">
Registration:   Reg. Manager to make reg edits within reg platform preshow and onsite. Onsite planning, incl. registration area layout, requirements, processes and temporary reg. mgmt. Onsite staff, set up, manage and troubleshoot harware.  
</t>
    </r>
    <r>
      <rPr>
        <b/>
        <sz val="10"/>
        <rFont val="Verdana"/>
        <family val="2"/>
      </rPr>
      <t>10. Staffing (Temp) Management</t>
    </r>
    <r>
      <rPr>
        <sz val="10"/>
        <rFont val="Verdana"/>
        <family val="2"/>
      </rPr>
      <t xml:space="preserve">
Staffing agency management:  Source and secure local temp agency (s) to support onsite conference operations. Create a staffing plan and process to include roles, responsibilites. Budgeting/estimating/invoicing.  Source and manage all ambassador staff:  Registration Staff. Scanning staff. Keynote seating management and ushering, greeters</t>
    </r>
  </si>
  <si>
    <t>5. Creative</t>
  </si>
  <si>
    <r>
      <rPr>
        <b/>
        <sz val="10"/>
        <rFont val="Verdana"/>
        <family val="2"/>
      </rPr>
      <t>Not In Scope</t>
    </r>
    <r>
      <rPr>
        <sz val="10"/>
        <rFont val="Verdana"/>
        <family val="2"/>
      </rPr>
      <t xml:space="preserve">
</t>
    </r>
  </si>
  <si>
    <t>6.  Keynote/Plenary Session Management</t>
  </si>
  <si>
    <t>8. SuiteConnect Lounge Mgmt / 9. a. Registration / 10. Staffing (Temp) Management</t>
  </si>
  <si>
    <t>SuiteConnect Lounge Mgmt / 9. a. Registration / 10. Staffing (Temp) Management Subtotal</t>
  </si>
  <si>
    <t>Onsite Delivery (Lounge Management)</t>
  </si>
  <si>
    <t>Onsite Delivery (Registration / Staffing (Temp Management)</t>
  </si>
  <si>
    <t>Content Support/Speaker Management Subtotal before discount</t>
  </si>
  <si>
    <t>Content Support/Speaker Management Subtotal with discount</t>
  </si>
  <si>
    <t>SuiteConnect Lounge Mgmt / 9. a. Registration / 10. Staffing (Temp) Management Subtotal before discount</t>
  </si>
  <si>
    <t>SuiteConnect Lounge Mgmt / 9. a. Registration / 10. Staffing (Temp) Management Subtotal with discount</t>
  </si>
  <si>
    <t xml:space="preserve"> SuiteConnect Lounge Mgmt / 9. a. Registration / 10. Staffing (Temp) Management Subtotal</t>
  </si>
  <si>
    <t xml:space="preserve"> SuiteConnect Lounge Mgmt / 9. a. Registration / 10. Staffing (Temp) Management Subtotal with discount</t>
  </si>
  <si>
    <t>SuiteConnect Lounge Mgmt / 9. a. Registration / 10. Staffing (Temp) Management Subtotal before Discount</t>
  </si>
  <si>
    <t>Estimated Bucket Costs (excluding management time, Keynote/Plenary Session Management, and Creative costs ) for Dubai - 200 attendees</t>
  </si>
  <si>
    <t>All bucket costs are estimates based on information provided in RFQ document: Actual costs will be based on completion of venue find (Excludes costs for Keynote/Plenary Session Management, and Creative)</t>
  </si>
  <si>
    <t>Estimated Bucket Costs (excluding management time, Keynote/Plenary Session Management, and Creative costs ) for Singapore - 500 attendees</t>
  </si>
  <si>
    <t>Estimated Bucket Costs (excluding management time, Keynote/Plenary Session Management, and Creative costs ) for Sydney, AUS - 1000 attendees</t>
  </si>
  <si>
    <t>Estimated Bucket Costs (excluding management time, Keynote/Plenary Session Management, and Creative costs ) for New York City, US - 500 attendees</t>
  </si>
  <si>
    <t>Estimated Bucket Costs (excluding management time, Keynote/Plenary Session Management, and Creative costs ) for London, UK - 750 attendees, 2 day program</t>
  </si>
  <si>
    <t>Estimated Bucket Costs (excluding management time, Keynote/Plenary Session Management, and Creative costs ) for Mexico City - 800 attendees</t>
  </si>
  <si>
    <t>Estimated Bucket Costs (excluding management time, Keynote/Plenary Session Management, and Creative costs ) for Sao Paulo - 800 attendees</t>
  </si>
  <si>
    <t>Working budget does not allow for provision of management of Creative, Keynote Plenary &amp; Breakouts (AV, set, lighting &amp; technical production mgmt)</t>
  </si>
  <si>
    <t>Breakouts 3 &amp; 4</t>
  </si>
  <si>
    <t>Breakouts Breakouts 3 &amp; 4</t>
  </si>
  <si>
    <t xml:space="preserve">Venue costs based on all day access day before for Plenary- ie 8am until 9pm local time. </t>
  </si>
  <si>
    <t>Venue costs based on evening access day before for Breakouts 3 &amp; 4 - ie 6pm until 9pm local time</t>
  </si>
  <si>
    <t>A 'Package' price to be negotiated in locations that don't offer a DDR (Day Delegate Rate) - to include: 2 x coffee services, 1 x basic buffet lunch, soft drinks &amp; complimentary venue hire for main plenary for show day</t>
  </si>
  <si>
    <t>Plenary splits into 2 x breakouts - based on venues that are able to do this ie no provision made for cost of hire of Breakouts 1 &amp;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</si>
</sst>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quot;$&quot;#,##0.00"/>
    <numFmt numFmtId="165" formatCode="&quot;$&quot;#,##0"/>
    <numFmt numFmtId="166" formatCode="[$-409]mmmm\ d\,\ yyyy;@"/>
    <numFmt numFmtId="167" formatCode="[$-409]h:mm\ AM/PM;@"/>
    <numFmt numFmtId="168" formatCode="0.00_)"/>
  </numFmts>
  <fonts count="50">
    <font>
      <sz val="10"/>
      <name val="Arial"/>
    </font>
    <font>
      <sz val="11"/>
      <color theme="1"/>
      <name val="Calibri"/>
      <family val="2"/>
      <scheme val="minor"/>
    </font>
    <font>
      <sz val="10"/>
      <name val="Arial"/>
      <family val="2"/>
    </font>
    <font>
      <sz val="9"/>
      <name val="Arial"/>
      <family val="2"/>
    </font>
    <font>
      <sz val="10"/>
      <name val="Arial"/>
      <family val="2"/>
    </font>
    <font>
      <b/>
      <sz val="12"/>
      <name val="Arial"/>
      <family val="2"/>
    </font>
    <font>
      <sz val="12"/>
      <name val="Arial"/>
      <family val="2"/>
    </font>
    <font>
      <sz val="8"/>
      <name val="Arial"/>
      <family val="2"/>
    </font>
    <font>
      <b/>
      <sz val="10"/>
      <name val="Arial"/>
      <family val="2"/>
    </font>
    <font>
      <b/>
      <sz val="10"/>
      <color indexed="9"/>
      <name val="Arial"/>
      <family val="2"/>
    </font>
    <font>
      <sz val="10"/>
      <name val="Geneva"/>
      <family val="2"/>
    </font>
    <font>
      <sz val="10"/>
      <name val="Verdana"/>
      <family val="2"/>
    </font>
    <font>
      <sz val="8"/>
      <name val="Verdana"/>
      <family val="2"/>
    </font>
    <font>
      <b/>
      <sz val="10"/>
      <name val="Verdana"/>
      <family val="2"/>
    </font>
    <font>
      <u/>
      <sz val="10"/>
      <color theme="10"/>
      <name val="Arial"/>
      <family val="2"/>
    </font>
    <font>
      <u/>
      <sz val="10"/>
      <color theme="11"/>
      <name val="Arial"/>
      <family val="2"/>
    </font>
    <font>
      <sz val="10"/>
      <color rgb="FFFF0000"/>
      <name val="Verdana"/>
      <family val="2"/>
    </font>
    <font>
      <b/>
      <sz val="10"/>
      <color theme="0"/>
      <name val="Verdana"/>
      <family val="2"/>
    </font>
    <font>
      <u/>
      <sz val="10"/>
      <name val="Verdana"/>
      <family val="2"/>
    </font>
    <font>
      <b/>
      <sz val="10"/>
      <color indexed="18"/>
      <name val="Verdana"/>
      <family val="2"/>
    </font>
    <font>
      <b/>
      <sz val="10"/>
      <color indexed="9"/>
      <name val="Verdana"/>
      <family val="2"/>
    </font>
    <font>
      <sz val="10"/>
      <color indexed="9"/>
      <name val="Verdana"/>
      <family val="2"/>
    </font>
    <font>
      <b/>
      <i/>
      <sz val="10"/>
      <color indexed="9"/>
      <name val="Verdana"/>
      <family val="2"/>
    </font>
    <font>
      <sz val="14"/>
      <name val="Verdana"/>
      <family val="2"/>
    </font>
    <font>
      <sz val="12"/>
      <color theme="0"/>
      <name val="Verdana"/>
      <family val="2"/>
    </font>
    <font>
      <sz val="10"/>
      <color theme="0"/>
      <name val="Verdana"/>
      <family val="2"/>
    </font>
    <font>
      <sz val="9"/>
      <name val="Verdana"/>
      <family val="2"/>
    </font>
    <font>
      <b/>
      <u/>
      <sz val="10"/>
      <name val="Verdana"/>
      <family val="2"/>
    </font>
    <font>
      <sz val="12"/>
      <color theme="1"/>
      <name val="Calibri"/>
      <family val="2"/>
      <scheme val="minor"/>
    </font>
    <font>
      <b/>
      <sz val="12"/>
      <color indexed="8"/>
      <name val="Helvetica Neue"/>
      <family val="2"/>
    </font>
    <font>
      <b/>
      <i/>
      <sz val="16"/>
      <name val="Helvetica"/>
      <family val="2"/>
    </font>
    <font>
      <sz val="12"/>
      <name val="Arial MT"/>
    </font>
    <font>
      <b/>
      <sz val="10"/>
      <color indexed="12"/>
      <name val="Arial"/>
      <family val="2"/>
    </font>
    <font>
      <sz val="10"/>
      <name val="Times"/>
      <family val="1"/>
    </font>
    <font>
      <sz val="10"/>
      <name val="Times New Roman"/>
      <family val="1"/>
    </font>
    <font>
      <sz val="12"/>
      <color indexed="8"/>
      <name val="Calibri"/>
      <family val="2"/>
    </font>
    <font>
      <sz val="9"/>
      <name val="Geneva"/>
      <family val="2"/>
    </font>
    <font>
      <sz val="10"/>
      <color theme="1"/>
      <name val="Arial"/>
      <family val="2"/>
    </font>
    <font>
      <i/>
      <sz val="11"/>
      <name val="Times New Roman"/>
      <family val="1"/>
    </font>
    <font>
      <sz val="12"/>
      <color theme="1"/>
      <name val="Helvetica Neue Light"/>
      <family val="2"/>
    </font>
    <font>
      <sz val="10"/>
      <color theme="1"/>
      <name val="Oracle Sans"/>
      <family val="2"/>
    </font>
    <font>
      <b/>
      <sz val="9"/>
      <name val="Verdana"/>
      <family val="2"/>
    </font>
    <font>
      <b/>
      <sz val="18"/>
      <name val="Verdana"/>
      <family val="2"/>
    </font>
    <font>
      <b/>
      <u/>
      <sz val="14"/>
      <name val="Verdana"/>
      <family val="2"/>
    </font>
    <font>
      <sz val="10"/>
      <color theme="1"/>
      <name val="Calibri"/>
      <family val="2"/>
      <scheme val="minor"/>
    </font>
    <font>
      <i/>
      <sz val="10"/>
      <color theme="1"/>
      <name val="Calibri (Body)"/>
    </font>
    <font>
      <b/>
      <sz val="10"/>
      <color theme="1"/>
      <name val="Calibri"/>
      <family val="2"/>
      <scheme val="minor"/>
    </font>
    <font>
      <sz val="10"/>
      <color theme="1"/>
      <name val="Verdana"/>
      <family val="2"/>
    </font>
    <font>
      <b/>
      <sz val="10"/>
      <color theme="1"/>
      <name val="Oracle Sans"/>
      <family val="2"/>
    </font>
    <font>
      <b/>
      <sz val="10"/>
      <color theme="1"/>
      <name val="Verdana"/>
      <family val="2"/>
    </font>
  </fonts>
  <fills count="11">
    <fill>
      <patternFill patternType="none"/>
    </fill>
    <fill>
      <patternFill patternType="gray125"/>
    </fill>
    <fill>
      <patternFill patternType="solid">
        <fgColor indexed="18"/>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3" tint="0.39997558519241921"/>
        <bgColor indexed="64"/>
      </patternFill>
    </fill>
  </fills>
  <borders count="3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double">
        <color auto="1"/>
      </bottom>
      <diagonal/>
    </border>
    <border>
      <left/>
      <right style="medium">
        <color auto="1"/>
      </right>
      <top style="medium">
        <color auto="1"/>
      </top>
      <bottom style="medium">
        <color auto="1"/>
      </bottom>
      <diagonal/>
    </border>
    <border>
      <left/>
      <right/>
      <top/>
      <bottom style="thin">
        <color auto="1"/>
      </bottom>
      <diagonal/>
    </border>
    <border>
      <left/>
      <right/>
      <top style="thin">
        <color auto="1"/>
      </top>
      <bottom style="double">
        <color auto="1"/>
      </bottom>
      <diagonal/>
    </border>
    <border>
      <left style="medium">
        <color auto="1"/>
      </left>
      <right style="medium">
        <color auto="1"/>
      </right>
      <top style="medium">
        <color auto="1"/>
      </top>
      <bottom style="medium">
        <color auto="1"/>
      </bottom>
      <diagonal/>
    </border>
    <border>
      <left style="thin">
        <color indexed="8"/>
      </left>
      <right style="thin">
        <color indexed="8"/>
      </right>
      <top style="thin">
        <color indexed="8"/>
      </top>
      <bottom style="thin">
        <color indexed="8"/>
      </bottom>
      <diagonal/>
    </border>
    <border>
      <left/>
      <right style="medium">
        <color indexed="64"/>
      </right>
      <top/>
      <bottom style="thin">
        <color theme="0"/>
      </bottom>
      <diagonal/>
    </border>
    <border>
      <left style="medium">
        <color indexed="64"/>
      </left>
      <right/>
      <top style="thin">
        <color auto="1"/>
      </top>
      <bottom style="double">
        <color auto="1"/>
      </bottom>
      <diagonal/>
    </border>
    <border>
      <left/>
      <right style="medium">
        <color indexed="64"/>
      </right>
      <top/>
      <bottom style="double">
        <color auto="1"/>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right style="medium">
        <color auto="1"/>
      </right>
      <top style="thin">
        <color auto="1"/>
      </top>
      <bottom style="thin">
        <color indexed="64"/>
      </bottom>
      <diagonal/>
    </border>
  </borders>
  <cellStyleXfs count="78">
    <xf numFmtId="0" fontId="0" fillId="0" borderId="0"/>
    <xf numFmtId="44" fontId="2" fillId="0" borderId="0" applyFont="0" applyFill="0" applyBorder="0" applyAlignment="0" applyProtection="0"/>
    <xf numFmtId="0" fontId="1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1" fillId="0" borderId="0" applyProtection="0"/>
    <xf numFmtId="0" fontId="2" fillId="0" borderId="0">
      <alignment horizontal="center"/>
    </xf>
    <xf numFmtId="43" fontId="11" fillId="0" borderId="0" applyFont="0" applyFill="0" applyBorder="0" applyAlignment="0" applyProtection="0"/>
    <xf numFmtId="44" fontId="11" fillId="0" borderId="0" applyFont="0" applyFill="0" applyBorder="0" applyAlignment="0" applyProtection="0"/>
    <xf numFmtId="14" fontId="32" fillId="0" borderId="15">
      <alignment horizontal="center"/>
    </xf>
    <xf numFmtId="168" fontId="30" fillId="0" borderId="0"/>
    <xf numFmtId="0" fontId="31" fillId="0" borderId="16"/>
    <xf numFmtId="44" fontId="33" fillId="0" borderId="0" applyFont="0" applyFill="0" applyBorder="0" applyAlignment="0" applyProtection="0"/>
    <xf numFmtId="9" fontId="11" fillId="0" borderId="0" applyFont="0" applyFill="0" applyBorder="0" applyAlignment="0" applyProtection="0"/>
    <xf numFmtId="0" fontId="28" fillId="0" borderId="0"/>
    <xf numFmtId="0" fontId="1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6" fillId="0" borderId="0"/>
    <xf numFmtId="0" fontId="34" fillId="0" borderId="0"/>
    <xf numFmtId="0" fontId="28" fillId="0" borderId="0"/>
    <xf numFmtId="0" fontId="35" fillId="0" borderId="0"/>
    <xf numFmtId="0" fontId="28" fillId="0" borderId="0"/>
    <xf numFmtId="0" fontId="11" fillId="0" borderId="0"/>
    <xf numFmtId="9" fontId="2" fillId="0" borderId="0" applyFont="0" applyFill="0" applyBorder="0" applyAlignment="0" applyProtection="0"/>
    <xf numFmtId="0" fontId="28" fillId="0" borderId="0"/>
    <xf numFmtId="0" fontId="28" fillId="0" borderId="0"/>
    <xf numFmtId="0" fontId="11" fillId="0" borderId="0"/>
    <xf numFmtId="43" fontId="2" fillId="0" borderId="0" applyFont="0" applyFill="0" applyBorder="0" applyAlignment="0" applyProtection="0"/>
    <xf numFmtId="44" fontId="11" fillId="0" borderId="0" applyFont="0" applyFill="0" applyBorder="0" applyAlignment="0" applyProtection="0"/>
    <xf numFmtId="44" fontId="29" fillId="0" borderId="0" applyFont="0" applyFill="0" applyBorder="0" applyAlignment="0" applyProtection="0"/>
    <xf numFmtId="0" fontId="28" fillId="0" borderId="0"/>
    <xf numFmtId="9" fontId="11" fillId="0" borderId="0" applyFont="0" applyFill="0" applyBorder="0" applyAlignment="0" applyProtection="0"/>
    <xf numFmtId="0" fontId="11" fillId="0" borderId="0" applyProtection="0"/>
    <xf numFmtId="0" fontId="28" fillId="0" borderId="0"/>
    <xf numFmtId="0" fontId="36" fillId="0" borderId="0"/>
    <xf numFmtId="44" fontId="36"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9" fontId="38" fillId="0" borderId="0">
      <alignment horizontal="left"/>
      <protection locked="0"/>
    </xf>
    <xf numFmtId="44" fontId="2" fillId="0" borderId="0" applyFont="0" applyFill="0" applyBorder="0" applyAlignment="0" applyProtection="0"/>
    <xf numFmtId="0" fontId="39" fillId="0" borderId="0"/>
    <xf numFmtId="0" fontId="11" fillId="0" borderId="0" applyProtection="0"/>
    <xf numFmtId="0" fontId="11" fillId="0" borderId="0" applyProtection="0"/>
  </cellStyleXfs>
  <cellXfs count="301">
    <xf numFmtId="0" fontId="0" fillId="0" borderId="0" xfId="0"/>
    <xf numFmtId="0" fontId="5" fillId="0" borderId="0" xfId="0" applyFont="1" applyAlignment="1" applyProtection="1">
      <alignment horizontal="left" indent="1"/>
      <protection locked="0"/>
    </xf>
    <xf numFmtId="0" fontId="4" fillId="0" borderId="0" xfId="0" applyFont="1"/>
    <xf numFmtId="0" fontId="4" fillId="0" borderId="0" xfId="0" applyFont="1" applyProtection="1">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horizontal="right"/>
      <protection locked="0"/>
    </xf>
    <xf numFmtId="10" fontId="3" fillId="0" borderId="0" xfId="0" applyNumberFormat="1" applyFont="1" applyProtection="1">
      <protection locked="0"/>
    </xf>
    <xf numFmtId="0" fontId="3" fillId="0" borderId="0" xfId="0" applyFont="1" applyAlignment="1" applyProtection="1">
      <alignment horizontal="left" indent="1"/>
      <protection locked="0"/>
    </xf>
    <xf numFmtId="0" fontId="9" fillId="0" borderId="0" xfId="0" applyFont="1" applyProtection="1">
      <protection locked="0"/>
    </xf>
    <xf numFmtId="0" fontId="9" fillId="0" borderId="0" xfId="0" applyFont="1" applyAlignment="1" applyProtection="1">
      <alignment horizontal="center"/>
      <protection locked="0"/>
    </xf>
    <xf numFmtId="39" fontId="9" fillId="0" borderId="0" xfId="0" applyNumberFormat="1" applyFont="1" applyProtection="1">
      <protection locked="0"/>
    </xf>
    <xf numFmtId="0" fontId="8" fillId="0" borderId="0" xfId="0" applyFont="1" applyAlignment="1" applyProtection="1">
      <alignment horizontal="center"/>
      <protection locked="0"/>
    </xf>
    <xf numFmtId="0" fontId="4" fillId="0" borderId="0" xfId="0" quotePrefix="1" applyFont="1" applyProtection="1">
      <protection locked="0"/>
    </xf>
    <xf numFmtId="39" fontId="4" fillId="0" borderId="0" xfId="0" applyNumberFormat="1" applyFont="1"/>
    <xf numFmtId="0" fontId="6" fillId="0" borderId="0" xfId="0" applyFont="1" applyProtection="1">
      <protection locked="0"/>
    </xf>
    <xf numFmtId="10" fontId="3" fillId="0" borderId="0" xfId="0" applyNumberFormat="1" applyFont="1" applyAlignment="1" applyProtection="1">
      <alignment wrapText="1"/>
      <protection locked="0"/>
    </xf>
    <xf numFmtId="165" fontId="3" fillId="0" borderId="0" xfId="0" applyNumberFormat="1" applyFont="1" applyProtection="1">
      <protection locked="0"/>
    </xf>
    <xf numFmtId="165" fontId="3" fillId="0" borderId="0" xfId="0" applyNumberFormat="1" applyFont="1" applyAlignment="1" applyProtection="1">
      <alignment horizontal="left" indent="1"/>
      <protection locked="0"/>
    </xf>
    <xf numFmtId="165" fontId="4" fillId="0" borderId="0" xfId="0" applyNumberFormat="1" applyFont="1" applyProtection="1">
      <protection locked="0"/>
    </xf>
    <xf numFmtId="0" fontId="11" fillId="0" borderId="0" xfId="2" applyFont="1" applyAlignment="1">
      <alignment horizontal="left" vertical="center" wrapText="1"/>
    </xf>
    <xf numFmtId="44" fontId="12" fillId="0" borderId="0" xfId="1" applyFont="1" applyFill="1" applyBorder="1" applyAlignment="1">
      <alignment horizontal="center" vertical="center"/>
    </xf>
    <xf numFmtId="0" fontId="11" fillId="0" borderId="0" xfId="2" applyFont="1" applyAlignment="1">
      <alignment horizontal="center" vertical="center"/>
    </xf>
    <xf numFmtId="0" fontId="11" fillId="0" borderId="0" xfId="2" applyFont="1" applyAlignment="1">
      <alignment horizontal="left" vertical="center"/>
    </xf>
    <xf numFmtId="0" fontId="13" fillId="0" borderId="0" xfId="2" applyFont="1" applyAlignment="1">
      <alignment vertical="center" wrapText="1"/>
    </xf>
    <xf numFmtId="44" fontId="11" fillId="0" borderId="0" xfId="1" applyFont="1" applyFill="1" applyBorder="1" applyAlignment="1">
      <alignment horizontal="center" vertical="center" wrapText="1"/>
    </xf>
    <xf numFmtId="0" fontId="11" fillId="0" borderId="0" xfId="0" applyFont="1"/>
    <xf numFmtId="0" fontId="11" fillId="0" borderId="0" xfId="2" applyFont="1" applyAlignment="1">
      <alignment horizontal="center" vertical="center" wrapText="1"/>
    </xf>
    <xf numFmtId="165" fontId="6" fillId="0" borderId="0" xfId="0" applyNumberFormat="1" applyFont="1" applyAlignment="1" applyProtection="1">
      <alignment horizontal="center"/>
      <protection locked="0"/>
    </xf>
    <xf numFmtId="0" fontId="11" fillId="0" borderId="0" xfId="0" applyFont="1" applyAlignment="1">
      <alignment wrapText="1"/>
    </xf>
    <xf numFmtId="165" fontId="11" fillId="0" borderId="0" xfId="0" applyNumberFormat="1" applyFont="1" applyProtection="1">
      <protection locked="0"/>
    </xf>
    <xf numFmtId="0" fontId="11" fillId="0" borderId="0" xfId="0" applyFont="1" applyAlignment="1" applyProtection="1">
      <alignment horizontal="left" indent="1"/>
      <protection locked="0"/>
    </xf>
    <xf numFmtId="165" fontId="11" fillId="0" borderId="0" xfId="0" applyNumberFormat="1" applyFont="1"/>
    <xf numFmtId="165" fontId="11" fillId="0" borderId="0" xfId="0" applyNumberFormat="1" applyFont="1" applyAlignment="1" applyProtection="1">
      <alignment horizontal="left" indent="1"/>
      <protection locked="0"/>
    </xf>
    <xf numFmtId="165" fontId="19" fillId="0" borderId="0" xfId="0" applyNumberFormat="1" applyFont="1" applyAlignment="1" applyProtection="1">
      <alignment horizontal="center"/>
      <protection locked="0"/>
    </xf>
    <xf numFmtId="165" fontId="19" fillId="0" borderId="0" xfId="0" applyNumberFormat="1" applyFont="1" applyAlignment="1">
      <alignment horizontal="center"/>
    </xf>
    <xf numFmtId="0" fontId="19" fillId="0" borderId="11" xfId="0" applyFont="1" applyBorder="1" applyProtection="1">
      <protection locked="0"/>
    </xf>
    <xf numFmtId="0" fontId="11" fillId="0" borderId="11" xfId="0" applyFont="1" applyBorder="1" applyProtection="1">
      <protection locked="0"/>
    </xf>
    <xf numFmtId="165" fontId="19" fillId="0" borderId="11" xfId="0" applyNumberFormat="1" applyFont="1" applyBorder="1" applyAlignment="1">
      <alignment horizontal="left"/>
    </xf>
    <xf numFmtId="165" fontId="19" fillId="0" borderId="0" xfId="0" applyNumberFormat="1" applyFont="1" applyAlignment="1">
      <alignment horizontal="left"/>
    </xf>
    <xf numFmtId="165" fontId="19" fillId="0" borderId="0" xfId="0" applyNumberFormat="1" applyFont="1" applyProtection="1">
      <protection locked="0"/>
    </xf>
    <xf numFmtId="10" fontId="21" fillId="2" borderId="10" xfId="0" applyNumberFormat="1" applyFont="1" applyFill="1" applyBorder="1" applyAlignment="1" applyProtection="1">
      <alignment wrapText="1"/>
      <protection locked="0"/>
    </xf>
    <xf numFmtId="165" fontId="22" fillId="2" borderId="12" xfId="0" applyNumberFormat="1" applyFont="1" applyFill="1" applyBorder="1" applyAlignment="1" applyProtection="1">
      <alignment horizontal="right"/>
      <protection locked="0"/>
    </xf>
    <xf numFmtId="165" fontId="11" fillId="0" borderId="0" xfId="0" applyNumberFormat="1" applyFont="1" applyAlignment="1">
      <alignment vertical="center"/>
    </xf>
    <xf numFmtId="165" fontId="20" fillId="2" borderId="12" xfId="0" applyNumberFormat="1" applyFont="1" applyFill="1" applyBorder="1" applyAlignment="1" applyProtection="1">
      <alignment horizontal="center"/>
      <protection locked="0"/>
    </xf>
    <xf numFmtId="0" fontId="11" fillId="0" borderId="0" xfId="0" applyFont="1" applyProtection="1">
      <protection locked="0"/>
    </xf>
    <xf numFmtId="165" fontId="11"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164" fontId="11" fillId="0" borderId="0" xfId="0" applyNumberFormat="1" applyFont="1" applyAlignment="1" applyProtection="1">
      <alignment horizontal="right"/>
      <protection locked="0"/>
    </xf>
    <xf numFmtId="10" fontId="11" fillId="0" borderId="0" xfId="0" applyNumberFormat="1" applyFont="1" applyProtection="1">
      <protection locked="0"/>
    </xf>
    <xf numFmtId="10" fontId="11" fillId="0" borderId="0" xfId="0" applyNumberFormat="1" applyFont="1" applyAlignment="1" applyProtection="1">
      <alignment wrapText="1"/>
      <protection locked="0"/>
    </xf>
    <xf numFmtId="0" fontId="11" fillId="0" borderId="0" xfId="0" applyFont="1" applyAlignment="1" applyProtection="1">
      <alignment wrapText="1"/>
      <protection locked="0"/>
    </xf>
    <xf numFmtId="44" fontId="11" fillId="0" borderId="0" xfId="1" applyFont="1" applyBorder="1" applyAlignment="1" applyProtection="1">
      <alignment horizontal="left" indent="1"/>
      <protection locked="0"/>
    </xf>
    <xf numFmtId="44" fontId="18" fillId="0" borderId="0" xfId="1" applyFont="1"/>
    <xf numFmtId="164" fontId="11" fillId="0" borderId="0" xfId="0" applyNumberFormat="1" applyFont="1"/>
    <xf numFmtId="0" fontId="13" fillId="0" borderId="1" xfId="0" applyFont="1" applyBorder="1" applyAlignment="1" applyProtection="1">
      <alignment horizontal="left" indent="1"/>
      <protection locked="0"/>
    </xf>
    <xf numFmtId="0" fontId="11" fillId="0" borderId="2" xfId="0" applyFont="1" applyBorder="1" applyAlignment="1" applyProtection="1">
      <alignment horizontal="left" indent="1"/>
      <protection locked="0"/>
    </xf>
    <xf numFmtId="165" fontId="11" fillId="0" borderId="2" xfId="0" applyNumberFormat="1" applyFont="1" applyBorder="1" applyAlignment="1" applyProtection="1">
      <alignment horizontal="left" indent="1"/>
      <protection locked="0"/>
    </xf>
    <xf numFmtId="0" fontId="11" fillId="0" borderId="2" xfId="0" applyFont="1" applyBorder="1" applyProtection="1">
      <protection locked="0"/>
    </xf>
    <xf numFmtId="10" fontId="11" fillId="0" borderId="3" xfId="0" applyNumberFormat="1" applyFont="1" applyBorder="1" applyProtection="1">
      <protection locked="0"/>
    </xf>
    <xf numFmtId="0" fontId="11" fillId="0" borderId="4" xfId="0" applyFont="1" applyBorder="1" applyAlignment="1" applyProtection="1">
      <alignment horizontal="left" indent="1"/>
      <protection locked="0"/>
    </xf>
    <xf numFmtId="10" fontId="11" fillId="0" borderId="5" xfId="0" applyNumberFormat="1" applyFont="1" applyBorder="1" applyProtection="1">
      <protection locked="0"/>
    </xf>
    <xf numFmtId="0" fontId="13" fillId="0" borderId="4" xfId="0" applyFont="1" applyBorder="1" applyAlignment="1" applyProtection="1">
      <alignment horizontal="left" indent="1"/>
      <protection locked="0"/>
    </xf>
    <xf numFmtId="0" fontId="13" fillId="0" borderId="0" xfId="0" applyFont="1" applyAlignment="1" applyProtection="1">
      <alignment horizontal="left" indent="1"/>
      <protection locked="0"/>
    </xf>
    <xf numFmtId="165" fontId="13" fillId="0" borderId="0" xfId="0" applyNumberFormat="1" applyFont="1" applyAlignment="1" applyProtection="1">
      <alignment horizontal="left"/>
      <protection locked="0"/>
    </xf>
    <xf numFmtId="0" fontId="13" fillId="0" borderId="6" xfId="0" applyFont="1" applyBorder="1" applyAlignment="1" applyProtection="1">
      <alignment horizontal="left" indent="1"/>
      <protection locked="0"/>
    </xf>
    <xf numFmtId="0" fontId="11" fillId="0" borderId="7" xfId="0" applyFont="1" applyBorder="1" applyAlignment="1" applyProtection="1">
      <alignment horizontal="left" indent="1"/>
      <protection locked="0"/>
    </xf>
    <xf numFmtId="165" fontId="11" fillId="0" borderId="7" xfId="0" applyNumberFormat="1" applyFont="1" applyBorder="1" applyAlignment="1" applyProtection="1">
      <alignment horizontal="left" indent="1"/>
      <protection locked="0"/>
    </xf>
    <xf numFmtId="0" fontId="11" fillId="0" borderId="7" xfId="0" applyFont="1" applyBorder="1" applyProtection="1">
      <protection locked="0"/>
    </xf>
    <xf numFmtId="10" fontId="11" fillId="0" borderId="8" xfId="0" applyNumberFormat="1" applyFont="1" applyBorder="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3" fillId="0" borderId="0" xfId="0" applyFont="1" applyAlignment="1" applyProtection="1">
      <alignment horizontal="right"/>
      <protection locked="0"/>
    </xf>
    <xf numFmtId="165" fontId="13" fillId="0" borderId="0" xfId="0" applyNumberFormat="1" applyFont="1" applyProtection="1">
      <protection locked="0"/>
    </xf>
    <xf numFmtId="0" fontId="13" fillId="0" borderId="0" xfId="0" applyFont="1"/>
    <xf numFmtId="0" fontId="13" fillId="0" borderId="0" xfId="0" applyFont="1" applyAlignment="1" applyProtection="1">
      <alignment horizontal="left"/>
      <protection locked="0"/>
    </xf>
    <xf numFmtId="14" fontId="13" fillId="0" borderId="0" xfId="0" applyNumberFormat="1" applyFont="1" applyAlignment="1" applyProtection="1">
      <alignment horizontal="left"/>
      <protection locked="0"/>
    </xf>
    <xf numFmtId="166" fontId="13" fillId="0" borderId="0" xfId="0" applyNumberFormat="1" applyFont="1" applyAlignment="1">
      <alignment horizontal="left" vertical="center" wrapText="1"/>
    </xf>
    <xf numFmtId="10" fontId="13" fillId="0" borderId="0" xfId="0" applyNumberFormat="1" applyFont="1" applyProtection="1">
      <protection locked="0"/>
    </xf>
    <xf numFmtId="10" fontId="13" fillId="0" borderId="0" xfId="0" applyNumberFormat="1" applyFont="1" applyAlignment="1" applyProtection="1">
      <alignment wrapText="1"/>
      <protection locked="0"/>
    </xf>
    <xf numFmtId="0" fontId="23" fillId="0" borderId="0" xfId="0" applyFont="1"/>
    <xf numFmtId="164" fontId="23" fillId="0" borderId="0" xfId="0" applyNumberFormat="1" applyFont="1"/>
    <xf numFmtId="0" fontId="23" fillId="0" borderId="0" xfId="0" applyFont="1" applyAlignment="1">
      <alignment wrapText="1"/>
    </xf>
    <xf numFmtId="164" fontId="23" fillId="0" borderId="0" xfId="1" applyNumberFormat="1" applyFont="1" applyFill="1" applyAlignment="1"/>
    <xf numFmtId="7" fontId="23" fillId="0" borderId="13" xfId="1" applyNumberFormat="1" applyFont="1" applyFill="1" applyBorder="1" applyAlignment="1">
      <alignment horizontal="right"/>
    </xf>
    <xf numFmtId="0" fontId="17" fillId="5" borderId="9" xfId="2" applyFont="1" applyFill="1" applyBorder="1" applyAlignment="1">
      <alignment horizontal="left" vertical="center" wrapText="1"/>
    </xf>
    <xf numFmtId="44" fontId="17" fillId="5" borderId="10" xfId="1" applyFont="1" applyFill="1" applyBorder="1" applyAlignment="1">
      <alignment horizontal="center" vertical="center"/>
    </xf>
    <xf numFmtId="0" fontId="11" fillId="0" borderId="0" xfId="0" applyFont="1" applyAlignment="1" applyProtection="1">
      <alignment horizontal="left"/>
      <protection locked="0"/>
    </xf>
    <xf numFmtId="0" fontId="24" fillId="3" borderId="0" xfId="2" applyFont="1" applyFill="1" applyAlignment="1">
      <alignment horizontal="left" vertical="center" wrapText="1"/>
    </xf>
    <xf numFmtId="44" fontId="24" fillId="3" borderId="0" xfId="1" applyFont="1" applyFill="1" applyBorder="1" applyAlignment="1">
      <alignment horizontal="center" vertical="center"/>
    </xf>
    <xf numFmtId="0" fontId="24" fillId="3" borderId="14" xfId="2" applyFont="1" applyFill="1" applyBorder="1" applyAlignment="1">
      <alignment horizontal="left" vertical="center" wrapText="1"/>
    </xf>
    <xf numFmtId="44" fontId="24" fillId="3" borderId="14" xfId="1" applyFont="1" applyFill="1" applyBorder="1" applyAlignment="1">
      <alignment horizontal="center" vertical="center"/>
    </xf>
    <xf numFmtId="0" fontId="11" fillId="0" borderId="0" xfId="0" applyFont="1" applyAlignment="1" applyProtection="1">
      <alignment horizontal="right"/>
      <protection locked="0"/>
    </xf>
    <xf numFmtId="164" fontId="11" fillId="0" borderId="0" xfId="0" applyNumberFormat="1" applyFont="1" applyAlignment="1" applyProtection="1">
      <alignment horizontal="center"/>
      <protection locked="0"/>
    </xf>
    <xf numFmtId="10" fontId="20" fillId="6" borderId="10" xfId="0" applyNumberFormat="1" applyFont="1" applyFill="1" applyBorder="1" applyProtection="1">
      <protection locked="0"/>
    </xf>
    <xf numFmtId="10" fontId="21" fillId="6" borderId="10" xfId="0" applyNumberFormat="1" applyFont="1" applyFill="1" applyBorder="1" applyAlignment="1" applyProtection="1">
      <alignment wrapText="1"/>
      <protection locked="0"/>
    </xf>
    <xf numFmtId="10" fontId="21" fillId="6" borderId="10" xfId="0" applyNumberFormat="1" applyFont="1" applyFill="1" applyBorder="1" applyProtection="1">
      <protection locked="0"/>
    </xf>
    <xf numFmtId="164" fontId="17" fillId="6" borderId="10" xfId="0" applyNumberFormat="1" applyFont="1" applyFill="1" applyBorder="1" applyProtection="1">
      <protection locked="0"/>
    </xf>
    <xf numFmtId="0" fontId="20" fillId="6" borderId="9" xfId="0" applyFont="1" applyFill="1" applyBorder="1" applyAlignment="1" applyProtection="1">
      <alignment wrapText="1"/>
      <protection locked="0"/>
    </xf>
    <xf numFmtId="165" fontId="21" fillId="6" borderId="10" xfId="0" applyNumberFormat="1" applyFont="1" applyFill="1" applyBorder="1" applyProtection="1">
      <protection locked="0"/>
    </xf>
    <xf numFmtId="0" fontId="21" fillId="6" borderId="10" xfId="0" applyFont="1" applyFill="1" applyBorder="1" applyAlignment="1" applyProtection="1">
      <alignment horizontal="center"/>
      <protection locked="0"/>
    </xf>
    <xf numFmtId="164" fontId="21" fillId="6" borderId="10" xfId="0" applyNumberFormat="1" applyFont="1" applyFill="1" applyBorder="1" applyAlignment="1" applyProtection="1">
      <alignment horizontal="right"/>
      <protection locked="0"/>
    </xf>
    <xf numFmtId="164" fontId="17" fillId="6" borderId="10" xfId="0" applyNumberFormat="1" applyFont="1" applyFill="1" applyBorder="1" applyAlignment="1" applyProtection="1">
      <alignment horizontal="right"/>
      <protection locked="0"/>
    </xf>
    <xf numFmtId="0" fontId="21" fillId="6" borderId="10" xfId="0" applyFont="1" applyFill="1" applyBorder="1" applyAlignment="1" applyProtection="1">
      <alignment horizontal="right"/>
      <protection locked="0"/>
    </xf>
    <xf numFmtId="10" fontId="21" fillId="6" borderId="10" xfId="0" applyNumberFormat="1" applyFont="1" applyFill="1" applyBorder="1" applyAlignment="1" applyProtection="1">
      <alignment horizontal="right"/>
      <protection locked="0"/>
    </xf>
    <xf numFmtId="0" fontId="20" fillId="6" borderId="10" xfId="0" applyFont="1" applyFill="1" applyBorder="1" applyAlignment="1" applyProtection="1">
      <alignment wrapText="1"/>
      <protection locked="0"/>
    </xf>
    <xf numFmtId="165" fontId="20" fillId="6" borderId="10" xfId="0" applyNumberFormat="1" applyFont="1" applyFill="1" applyBorder="1" applyAlignment="1" applyProtection="1">
      <alignment horizontal="center" wrapText="1"/>
      <protection locked="0"/>
    </xf>
    <xf numFmtId="0" fontId="21" fillId="6" borderId="10" xfId="0" applyFont="1" applyFill="1" applyBorder="1" applyProtection="1">
      <protection locked="0"/>
    </xf>
    <xf numFmtId="165" fontId="20" fillId="6" borderId="10" xfId="0" applyNumberFormat="1" applyFont="1" applyFill="1" applyBorder="1" applyAlignment="1" applyProtection="1">
      <alignment horizontal="center"/>
      <protection locked="0"/>
    </xf>
    <xf numFmtId="0" fontId="20" fillId="6" borderId="9" xfId="0" applyFont="1" applyFill="1" applyBorder="1" applyProtection="1">
      <protection locked="0"/>
    </xf>
    <xf numFmtId="44" fontId="11" fillId="0" borderId="0" xfId="1" applyFont="1" applyFill="1" applyBorder="1" applyAlignment="1">
      <alignment horizontal="center" vertical="center"/>
    </xf>
    <xf numFmtId="0" fontId="11" fillId="0" borderId="0" xfId="0" applyFont="1" applyAlignment="1">
      <alignment vertical="center"/>
    </xf>
    <xf numFmtId="44" fontId="11" fillId="0" borderId="0" xfId="1" applyFont="1" applyAlignment="1">
      <alignment vertical="center"/>
    </xf>
    <xf numFmtId="2" fontId="13" fillId="0" borderId="7" xfId="0" applyNumberFormat="1" applyFont="1" applyBorder="1" applyAlignment="1">
      <alignment horizontal="center" vertical="center"/>
    </xf>
    <xf numFmtId="2" fontId="13" fillId="0" borderId="7" xfId="0" applyNumberFormat="1" applyFont="1" applyBorder="1" applyAlignment="1">
      <alignment horizontal="center" vertical="center" wrapText="1"/>
    </xf>
    <xf numFmtId="164" fontId="13" fillId="0" borderId="7" xfId="0" applyNumberFormat="1" applyFont="1" applyBorder="1" applyAlignment="1">
      <alignment horizontal="center" vertical="center"/>
    </xf>
    <xf numFmtId="164" fontId="17" fillId="5" borderId="12" xfId="0" applyNumberFormat="1" applyFont="1" applyFill="1" applyBorder="1" applyAlignment="1">
      <alignment horizontal="right" vertical="center"/>
    </xf>
    <xf numFmtId="0" fontId="25" fillId="3" borderId="0" xfId="2" applyFont="1" applyFill="1" applyAlignment="1">
      <alignment horizontal="left" vertical="center" wrapText="1"/>
    </xf>
    <xf numFmtId="0" fontId="17" fillId="3" borderId="14" xfId="2" applyFont="1" applyFill="1" applyBorder="1" applyAlignment="1">
      <alignment horizontal="left" vertical="center" wrapText="1"/>
    </xf>
    <xf numFmtId="0" fontId="13" fillId="0" borderId="0" xfId="2" applyFont="1" applyAlignment="1">
      <alignment horizontal="left" vertical="center" wrapText="1"/>
    </xf>
    <xf numFmtId="0" fontId="11" fillId="0" borderId="0" xfId="0" applyFont="1" applyAlignment="1" applyProtection="1">
      <alignment vertical="center" wrapText="1"/>
      <protection locked="0"/>
    </xf>
    <xf numFmtId="0" fontId="27" fillId="0" borderId="0" xfId="2" applyFont="1" applyAlignment="1">
      <alignment horizontal="left" vertical="center" wrapText="1"/>
    </xf>
    <xf numFmtId="0" fontId="26" fillId="0" borderId="0" xfId="0" applyFont="1" applyAlignment="1" applyProtection="1">
      <alignment vertical="center" wrapText="1"/>
      <protection locked="0"/>
    </xf>
    <xf numFmtId="0" fontId="13" fillId="0" borderId="0" xfId="1" applyNumberFormat="1" applyFont="1" applyFill="1" applyBorder="1" applyAlignment="1">
      <alignment horizontal="center" vertical="center" wrapText="1"/>
    </xf>
    <xf numFmtId="0" fontId="13" fillId="0" borderId="0" xfId="2" applyFont="1" applyAlignment="1">
      <alignment horizontal="center" vertical="center" wrapText="1"/>
    </xf>
    <xf numFmtId="0" fontId="13" fillId="0" borderId="0" xfId="1" applyNumberFormat="1" applyFont="1" applyFill="1" applyBorder="1" applyAlignment="1">
      <alignment horizontal="center" vertical="center"/>
    </xf>
    <xf numFmtId="0" fontId="17" fillId="5" borderId="10" xfId="2" applyFont="1" applyFill="1" applyBorder="1" applyAlignment="1">
      <alignment horizontal="center" vertical="center" wrapText="1"/>
    </xf>
    <xf numFmtId="0" fontId="24" fillId="3" borderId="0" xfId="2" applyFont="1" applyFill="1" applyAlignment="1">
      <alignment horizontal="center" vertical="center" wrapText="1"/>
    </xf>
    <xf numFmtId="0" fontId="24" fillId="3" borderId="14" xfId="2" applyFont="1" applyFill="1" applyBorder="1" applyAlignment="1">
      <alignment horizontal="center" vertical="center" wrapText="1"/>
    </xf>
    <xf numFmtId="0" fontId="17" fillId="5" borderId="10" xfId="2" applyFont="1" applyFill="1" applyBorder="1" applyAlignment="1">
      <alignment horizontal="left" vertical="center" wrapText="1"/>
    </xf>
    <xf numFmtId="167" fontId="13" fillId="0" borderId="7" xfId="0" applyNumberFormat="1" applyFont="1" applyBorder="1" applyAlignment="1">
      <alignment horizontal="center" vertical="center"/>
    </xf>
    <xf numFmtId="44" fontId="16" fillId="0" borderId="1" xfId="1" applyFont="1" applyFill="1" applyBorder="1" applyAlignment="1">
      <alignment horizontal="center" vertical="center" wrapText="1"/>
    </xf>
    <xf numFmtId="44" fontId="16" fillId="0" borderId="2" xfId="1" applyFont="1" applyFill="1" applyBorder="1" applyAlignment="1">
      <alignment horizontal="center" vertical="center" wrapText="1"/>
    </xf>
    <xf numFmtId="0" fontId="13" fillId="0" borderId="2" xfId="1" applyNumberFormat="1" applyFont="1" applyFill="1" applyBorder="1" applyAlignment="1">
      <alignment horizontal="center" vertical="center" wrapText="1"/>
    </xf>
    <xf numFmtId="0" fontId="11" fillId="0" borderId="3" xfId="2" applyFont="1" applyBorder="1" applyAlignment="1">
      <alignment horizontal="center" vertical="center" wrapText="1"/>
    </xf>
    <xf numFmtId="0" fontId="42" fillId="0" borderId="4" xfId="2" applyFont="1" applyBorder="1" applyAlignment="1">
      <alignment horizontal="left" vertical="center" wrapText="1"/>
    </xf>
    <xf numFmtId="0" fontId="11" fillId="0" borderId="5" xfId="2" applyFont="1" applyBorder="1" applyAlignment="1">
      <alignment horizontal="center" vertical="center" wrapText="1"/>
    </xf>
    <xf numFmtId="0" fontId="11" fillId="0" borderId="4" xfId="2" applyFont="1" applyBorder="1" applyAlignment="1">
      <alignment horizontal="left" vertical="center" wrapText="1"/>
    </xf>
    <xf numFmtId="0" fontId="26" fillId="0" borderId="0" xfId="0" applyFont="1" applyAlignment="1">
      <alignment horizontal="left" vertical="center" wrapText="1"/>
    </xf>
    <xf numFmtId="44" fontId="11" fillId="0" borderId="5" xfId="2" applyNumberFormat="1" applyFont="1" applyBorder="1" applyAlignment="1">
      <alignment horizontal="center" vertical="center"/>
    </xf>
    <xf numFmtId="0" fontId="11" fillId="0" borderId="5" xfId="2" applyFont="1" applyBorder="1" applyAlignment="1">
      <alignment horizontal="center" vertical="center"/>
    </xf>
    <xf numFmtId="167" fontId="11" fillId="0" borderId="6" xfId="0" applyNumberFormat="1" applyFont="1" applyBorder="1" applyAlignment="1">
      <alignment vertical="center"/>
    </xf>
    <xf numFmtId="164" fontId="13" fillId="0" borderId="8" xfId="0" applyNumberFormat="1" applyFont="1" applyBorder="1" applyAlignment="1">
      <alignment horizontal="center" vertical="center" wrapText="1"/>
    </xf>
    <xf numFmtId="167" fontId="17" fillId="6" borderId="4" xfId="0" applyNumberFormat="1" applyFont="1" applyFill="1" applyBorder="1" applyAlignment="1">
      <alignment horizontal="left" vertical="center"/>
    </xf>
    <xf numFmtId="167" fontId="17" fillId="6" borderId="0" xfId="0" applyNumberFormat="1" applyFont="1" applyFill="1" applyAlignment="1">
      <alignment horizontal="left" vertical="center"/>
    </xf>
    <xf numFmtId="2" fontId="25" fillId="6" borderId="0" xfId="0" applyNumberFormat="1" applyFont="1" applyFill="1" applyAlignment="1">
      <alignment horizontal="center" vertical="center"/>
    </xf>
    <xf numFmtId="2" fontId="25" fillId="6" borderId="0" xfId="0" applyNumberFormat="1" applyFont="1" applyFill="1" applyAlignment="1">
      <alignment vertical="center"/>
    </xf>
    <xf numFmtId="164" fontId="17" fillId="6" borderId="0" xfId="0" applyNumberFormat="1" applyFont="1" applyFill="1" applyAlignment="1">
      <alignment vertical="center"/>
    </xf>
    <xf numFmtId="164" fontId="17" fillId="6" borderId="5" xfId="0" applyNumberFormat="1" applyFont="1" applyFill="1" applyBorder="1" applyAlignment="1">
      <alignment vertical="center"/>
    </xf>
    <xf numFmtId="164" fontId="11" fillId="0" borderId="0" xfId="0" applyNumberFormat="1" applyFont="1" applyAlignment="1">
      <alignment horizontal="right" vertical="center"/>
    </xf>
    <xf numFmtId="44" fontId="12" fillId="0" borderId="5" xfId="1" applyFont="1" applyFill="1" applyBorder="1" applyAlignment="1">
      <alignment horizontal="center" vertical="center"/>
    </xf>
    <xf numFmtId="0" fontId="11" fillId="0" borderId="4" xfId="2" applyFont="1" applyBorder="1" applyAlignment="1">
      <alignment horizontal="center" vertical="center"/>
    </xf>
    <xf numFmtId="167" fontId="13" fillId="4" borderId="4" xfId="0" applyNumberFormat="1" applyFont="1" applyFill="1" applyBorder="1" applyAlignment="1">
      <alignment horizontal="left" vertical="center"/>
    </xf>
    <xf numFmtId="167" fontId="13" fillId="4" borderId="0" xfId="0" applyNumberFormat="1" applyFont="1" applyFill="1" applyAlignment="1">
      <alignment horizontal="left" vertical="center"/>
    </xf>
    <xf numFmtId="2" fontId="13" fillId="4" borderId="0" xfId="0" applyNumberFormat="1" applyFont="1" applyFill="1" applyAlignment="1">
      <alignment horizontal="center" vertical="center"/>
    </xf>
    <xf numFmtId="2" fontId="13" fillId="4" borderId="0" xfId="0" applyNumberFormat="1" applyFont="1" applyFill="1" applyAlignment="1">
      <alignment horizontal="right" vertical="center"/>
    </xf>
    <xf numFmtId="164" fontId="13" fillId="4" borderId="5" xfId="0" applyNumberFormat="1" applyFont="1" applyFill="1" applyBorder="1" applyAlignment="1">
      <alignment horizontal="right" vertical="center"/>
    </xf>
    <xf numFmtId="0" fontId="0" fillId="0" borderId="0" xfId="0" applyAlignment="1">
      <alignment vertical="center"/>
    </xf>
    <xf numFmtId="0" fontId="0" fillId="0" borderId="5" xfId="0" applyBorder="1" applyAlignment="1">
      <alignment vertical="center"/>
    </xf>
    <xf numFmtId="0" fontId="13" fillId="0" borderId="4" xfId="2" applyFont="1" applyBorder="1" applyAlignment="1">
      <alignment horizontal="left" vertical="center" wrapText="1"/>
    </xf>
    <xf numFmtId="1" fontId="11" fillId="0" borderId="0" xfId="0" applyNumberFormat="1" applyFont="1" applyAlignment="1">
      <alignment horizontal="center" vertical="center"/>
    </xf>
    <xf numFmtId="167" fontId="11" fillId="0" borderId="4" xfId="0" applyNumberFormat="1" applyFont="1" applyBorder="1" applyAlignment="1">
      <alignment vertical="center"/>
    </xf>
    <xf numFmtId="167" fontId="11" fillId="0" borderId="0" xfId="0" applyNumberFormat="1" applyFont="1" applyAlignment="1">
      <alignment vertical="center"/>
    </xf>
    <xf numFmtId="2" fontId="11" fillId="0" borderId="0" xfId="0" applyNumberFormat="1" applyFont="1" applyAlignment="1">
      <alignment horizontal="right" vertical="center"/>
    </xf>
    <xf numFmtId="0" fontId="11" fillId="0" borderId="5" xfId="0" applyFont="1" applyBorder="1" applyAlignment="1">
      <alignment vertical="center"/>
    </xf>
    <xf numFmtId="167" fontId="13" fillId="0" borderId="4" xfId="0" applyNumberFormat="1" applyFont="1" applyBorder="1" applyAlignment="1">
      <alignment horizontal="left" vertical="center"/>
    </xf>
    <xf numFmtId="167" fontId="13" fillId="0" borderId="0" xfId="0" applyNumberFormat="1" applyFont="1" applyAlignment="1">
      <alignment horizontal="left" vertical="center"/>
    </xf>
    <xf numFmtId="2" fontId="13" fillId="0" borderId="0" xfId="0" applyNumberFormat="1" applyFont="1" applyAlignment="1">
      <alignment horizontal="center" vertical="center"/>
    </xf>
    <xf numFmtId="2" fontId="13" fillId="0" borderId="0" xfId="0" applyNumberFormat="1" applyFont="1" applyAlignment="1">
      <alignment horizontal="right" vertical="center"/>
    </xf>
    <xf numFmtId="164" fontId="13" fillId="0" borderId="5" xfId="0" applyNumberFormat="1" applyFont="1" applyBorder="1" applyAlignment="1">
      <alignment horizontal="right" vertical="center"/>
    </xf>
    <xf numFmtId="0" fontId="25" fillId="3" borderId="4" xfId="2" applyFont="1" applyFill="1" applyBorder="1" applyAlignment="1">
      <alignment horizontal="left" vertical="center" wrapText="1"/>
    </xf>
    <xf numFmtId="164" fontId="25" fillId="3" borderId="5" xfId="1" applyNumberFormat="1" applyFont="1" applyFill="1" applyBorder="1" applyAlignment="1">
      <alignment horizontal="right" vertical="center"/>
    </xf>
    <xf numFmtId="44" fontId="25" fillId="3" borderId="17" xfId="1" applyFont="1" applyFill="1" applyBorder="1" applyAlignment="1">
      <alignment horizontal="right" vertical="center"/>
    </xf>
    <xf numFmtId="0" fontId="17" fillId="3" borderId="18" xfId="2" applyFont="1" applyFill="1" applyBorder="1" applyAlignment="1">
      <alignment horizontal="left" vertical="center" wrapText="1"/>
    </xf>
    <xf numFmtId="164" fontId="17" fillId="3" borderId="19" xfId="1" applyNumberFormat="1" applyFont="1" applyFill="1" applyBorder="1" applyAlignment="1">
      <alignment horizontal="right" vertical="center"/>
    </xf>
    <xf numFmtId="0" fontId="13" fillId="0" borderId="7" xfId="2" applyFont="1" applyBorder="1" applyAlignment="1">
      <alignment horizontal="left" vertical="center" wrapText="1"/>
    </xf>
    <xf numFmtId="0" fontId="11" fillId="0" borderId="7" xfId="2" applyFont="1" applyBorder="1" applyAlignment="1">
      <alignment horizontal="center" vertical="center" wrapText="1"/>
    </xf>
    <xf numFmtId="44" fontId="11" fillId="0" borderId="7" xfId="1" applyFont="1" applyFill="1" applyBorder="1" applyAlignment="1">
      <alignment horizontal="center" vertical="center"/>
    </xf>
    <xf numFmtId="44" fontId="12" fillId="0" borderId="7" xfId="1" applyFont="1" applyFill="1" applyBorder="1" applyAlignment="1">
      <alignment horizontal="center" vertical="center"/>
    </xf>
    <xf numFmtId="44" fontId="12" fillId="0" borderId="8" xfId="1" applyFont="1" applyFill="1" applyBorder="1" applyAlignment="1">
      <alignment horizontal="center" vertical="center"/>
    </xf>
    <xf numFmtId="0" fontId="43" fillId="0" borderId="4" xfId="2" applyFont="1" applyBorder="1" applyAlignment="1">
      <alignment horizontal="left" vertical="center" wrapText="1"/>
    </xf>
    <xf numFmtId="0" fontId="40" fillId="0" borderId="20" xfId="0" applyFont="1" applyBorder="1" applyAlignment="1">
      <alignment vertical="center" wrapText="1"/>
    </xf>
    <xf numFmtId="0" fontId="11" fillId="0" borderId="22" xfId="2" applyFont="1" applyBorder="1" applyAlignment="1">
      <alignment horizontal="left" vertical="center" wrapText="1"/>
    </xf>
    <xf numFmtId="0" fontId="41" fillId="7" borderId="21" xfId="0" applyFont="1" applyFill="1" applyBorder="1" applyAlignment="1" applyProtection="1">
      <alignment vertical="center" wrapText="1"/>
      <protection locked="0"/>
    </xf>
    <xf numFmtId="167" fontId="13" fillId="0" borderId="0" xfId="0" applyNumberFormat="1" applyFont="1" applyAlignment="1">
      <alignment horizontal="center" vertical="center"/>
    </xf>
    <xf numFmtId="164" fontId="13" fillId="0" borderId="5" xfId="0" applyNumberFormat="1" applyFont="1" applyBorder="1" applyAlignment="1">
      <alignment horizontal="center" vertical="center" wrapText="1"/>
    </xf>
    <xf numFmtId="167" fontId="17" fillId="8" borderId="0" xfId="0" applyNumberFormat="1" applyFont="1" applyFill="1" applyAlignment="1">
      <alignment horizontal="left" vertical="center"/>
    </xf>
    <xf numFmtId="167" fontId="13" fillId="8" borderId="4" xfId="0" applyNumberFormat="1" applyFont="1" applyFill="1" applyBorder="1" applyAlignment="1">
      <alignment horizontal="left" vertical="center"/>
    </xf>
    <xf numFmtId="167" fontId="13" fillId="8" borderId="0" xfId="0" applyNumberFormat="1" applyFont="1" applyFill="1" applyAlignment="1">
      <alignment horizontal="left" vertical="center"/>
    </xf>
    <xf numFmtId="2" fontId="13" fillId="8" borderId="0" xfId="0" applyNumberFormat="1" applyFont="1" applyFill="1" applyAlignment="1">
      <alignment horizontal="center" vertical="center"/>
    </xf>
    <xf numFmtId="2" fontId="13" fillId="8" borderId="0" xfId="0" applyNumberFormat="1" applyFont="1" applyFill="1" applyAlignment="1">
      <alignment horizontal="right" vertical="center"/>
    </xf>
    <xf numFmtId="164" fontId="13" fillId="8" borderId="5" xfId="0" applyNumberFormat="1" applyFont="1" applyFill="1" applyBorder="1" applyAlignment="1">
      <alignment horizontal="right" vertical="center"/>
    </xf>
    <xf numFmtId="167" fontId="11" fillId="8" borderId="0" xfId="0" applyNumberFormat="1" applyFont="1" applyFill="1" applyAlignment="1">
      <alignment horizontal="left" vertical="center"/>
    </xf>
    <xf numFmtId="0" fontId="25" fillId="9" borderId="0" xfId="2" applyFont="1" applyFill="1" applyAlignment="1">
      <alignment horizontal="left" vertical="center" wrapText="1"/>
    </xf>
    <xf numFmtId="0" fontId="25" fillId="9" borderId="0" xfId="2" applyFont="1" applyFill="1" applyAlignment="1">
      <alignment horizontal="center" vertical="center" wrapText="1"/>
    </xf>
    <xf numFmtId="44" fontId="25" fillId="9" borderId="0" xfId="1" applyFont="1" applyFill="1" applyBorder="1" applyAlignment="1">
      <alignment horizontal="center" vertical="center"/>
    </xf>
    <xf numFmtId="0" fontId="17" fillId="9" borderId="4" xfId="2" applyFont="1" applyFill="1" applyBorder="1" applyAlignment="1">
      <alignment horizontal="left" vertical="center" wrapText="1"/>
    </xf>
    <xf numFmtId="0" fontId="11" fillId="0" borderId="23" xfId="2" applyFont="1" applyBorder="1" applyAlignment="1">
      <alignment horizontal="center" vertical="center" wrapText="1"/>
    </xf>
    <xf numFmtId="164" fontId="11" fillId="0" borderId="23" xfId="0" applyNumberFormat="1" applyFont="1" applyBorder="1" applyAlignment="1">
      <alignment horizontal="right" vertical="center"/>
    </xf>
    <xf numFmtId="167" fontId="13" fillId="0" borderId="13" xfId="0" applyNumberFormat="1" applyFont="1" applyBorder="1" applyAlignment="1">
      <alignment horizontal="center" vertical="center"/>
    </xf>
    <xf numFmtId="164" fontId="13" fillId="0" borderId="25" xfId="0" applyNumberFormat="1" applyFont="1" applyBorder="1" applyAlignment="1">
      <alignment horizontal="center" vertical="center" wrapText="1"/>
    </xf>
    <xf numFmtId="0" fontId="13" fillId="7" borderId="6" xfId="2" applyFont="1" applyFill="1" applyBorder="1" applyAlignment="1">
      <alignment horizontal="left" vertical="center" wrapText="1"/>
    </xf>
    <xf numFmtId="0" fontId="11" fillId="0" borderId="26" xfId="2" applyFont="1" applyBorder="1" applyAlignment="1">
      <alignment horizontal="left" vertical="center" wrapText="1"/>
    </xf>
    <xf numFmtId="0" fontId="11" fillId="0" borderId="28" xfId="2" applyFont="1" applyBorder="1" applyAlignment="1">
      <alignment horizontal="left" vertical="center" wrapText="1"/>
    </xf>
    <xf numFmtId="0" fontId="13" fillId="8" borderId="6" xfId="2" applyFont="1" applyFill="1" applyBorder="1" applyAlignment="1">
      <alignment horizontal="left" vertical="center" wrapText="1"/>
    </xf>
    <xf numFmtId="0" fontId="46" fillId="4" borderId="27" xfId="2" applyFont="1" applyFill="1" applyBorder="1" applyAlignment="1">
      <alignment horizontal="left" vertical="center" wrapText="1"/>
    </xf>
    <xf numFmtId="44" fontId="46" fillId="4" borderId="27" xfId="1" applyFont="1" applyFill="1" applyBorder="1" applyAlignment="1">
      <alignment horizontal="center" vertical="center"/>
    </xf>
    <xf numFmtId="44" fontId="46" fillId="4" borderId="28" xfId="1" applyFont="1" applyFill="1" applyBorder="1" applyAlignment="1">
      <alignment horizontal="right" vertical="center"/>
    </xf>
    <xf numFmtId="0" fontId="44" fillId="8" borderId="0" xfId="2" applyFont="1" applyFill="1" applyAlignment="1">
      <alignment horizontal="left" vertical="center" wrapText="1"/>
    </xf>
    <xf numFmtId="0" fontId="46" fillId="8" borderId="0" xfId="2" applyFont="1" applyFill="1" applyAlignment="1">
      <alignment horizontal="left" vertical="center" wrapText="1"/>
    </xf>
    <xf numFmtId="44" fontId="46" fillId="8" borderId="0" xfId="1" applyFont="1" applyFill="1" applyBorder="1" applyAlignment="1">
      <alignment horizontal="center" vertical="center"/>
    </xf>
    <xf numFmtId="44" fontId="46" fillId="8" borderId="0" xfId="1" applyFont="1" applyFill="1" applyBorder="1" applyAlignment="1">
      <alignment horizontal="right" vertical="center"/>
    </xf>
    <xf numFmtId="0" fontId="47" fillId="4" borderId="24" xfId="2" applyFont="1" applyFill="1" applyBorder="1" applyAlignment="1">
      <alignment horizontal="left" vertical="center" wrapText="1"/>
    </xf>
    <xf numFmtId="0" fontId="13" fillId="8" borderId="4" xfId="2" applyFont="1" applyFill="1" applyBorder="1" applyAlignment="1">
      <alignment horizontal="left" vertical="center" wrapText="1"/>
    </xf>
    <xf numFmtId="0" fontId="48" fillId="7" borderId="20" xfId="0" applyFont="1" applyFill="1" applyBorder="1" applyAlignment="1">
      <alignment vertical="center" wrapText="1"/>
    </xf>
    <xf numFmtId="167" fontId="11" fillId="0" borderId="13" xfId="0" applyNumberFormat="1" applyFont="1" applyBorder="1" applyAlignment="1">
      <alignment vertical="center" wrapText="1"/>
    </xf>
    <xf numFmtId="0" fontId="0" fillId="0" borderId="29" xfId="0" applyBorder="1" applyAlignment="1">
      <alignment vertical="center"/>
    </xf>
    <xf numFmtId="2" fontId="13" fillId="0" borderId="0" xfId="0" applyNumberFormat="1" applyFont="1" applyAlignment="1">
      <alignment horizontal="center" vertical="center" wrapText="1"/>
    </xf>
    <xf numFmtId="164" fontId="13" fillId="0" borderId="0" xfId="0" applyNumberFormat="1" applyFont="1" applyAlignment="1">
      <alignment horizontal="center" vertical="center"/>
    </xf>
    <xf numFmtId="167" fontId="13" fillId="0" borderId="4" xfId="0" applyNumberFormat="1" applyFont="1" applyBorder="1" applyAlignment="1">
      <alignment vertical="center"/>
    </xf>
    <xf numFmtId="167" fontId="13" fillId="0" borderId="9" xfId="0" applyNumberFormat="1" applyFont="1" applyBorder="1" applyAlignment="1">
      <alignment vertical="center"/>
    </xf>
    <xf numFmtId="167" fontId="13" fillId="0" borderId="10" xfId="0" applyNumberFormat="1" applyFont="1" applyBorder="1" applyAlignment="1">
      <alignment horizontal="center" vertical="center"/>
    </xf>
    <xf numFmtId="2" fontId="13" fillId="0" borderId="10" xfId="0" applyNumberFormat="1" applyFont="1" applyBorder="1" applyAlignment="1">
      <alignment horizontal="center" vertical="center"/>
    </xf>
    <xf numFmtId="2" fontId="13" fillId="0" borderId="10" xfId="0" applyNumberFormat="1" applyFont="1" applyBorder="1" applyAlignment="1">
      <alignment horizontal="center" vertical="center" wrapText="1"/>
    </xf>
    <xf numFmtId="164" fontId="13" fillId="0" borderId="10" xfId="0" applyNumberFormat="1" applyFont="1" applyBorder="1" applyAlignment="1">
      <alignment horizontal="center" vertical="center"/>
    </xf>
    <xf numFmtId="164" fontId="13" fillId="0" borderId="12" xfId="0" applyNumberFormat="1" applyFont="1" applyBorder="1" applyAlignment="1">
      <alignment horizontal="center" vertical="center" wrapText="1"/>
    </xf>
    <xf numFmtId="167" fontId="17" fillId="10" borderId="4" xfId="0" applyNumberFormat="1" applyFont="1" applyFill="1" applyBorder="1" applyAlignment="1">
      <alignment horizontal="left" vertical="center"/>
    </xf>
    <xf numFmtId="167" fontId="17" fillId="10" borderId="0" xfId="0" applyNumberFormat="1" applyFont="1" applyFill="1" applyAlignment="1">
      <alignment horizontal="left" vertical="center"/>
    </xf>
    <xf numFmtId="2" fontId="25" fillId="10" borderId="0" xfId="0" applyNumberFormat="1" applyFont="1" applyFill="1" applyAlignment="1">
      <alignment horizontal="center" vertical="center"/>
    </xf>
    <xf numFmtId="2" fontId="25" fillId="10" borderId="0" xfId="0" applyNumberFormat="1" applyFont="1" applyFill="1" applyAlignment="1">
      <alignment vertical="center"/>
    </xf>
    <xf numFmtId="164" fontId="17" fillId="10" borderId="0" xfId="0" applyNumberFormat="1" applyFont="1" applyFill="1" applyAlignment="1">
      <alignment vertical="center"/>
    </xf>
    <xf numFmtId="164" fontId="17" fillId="10" borderId="5" xfId="0" applyNumberFormat="1" applyFont="1" applyFill="1" applyBorder="1" applyAlignment="1">
      <alignment vertical="center"/>
    </xf>
    <xf numFmtId="0" fontId="11" fillId="7" borderId="26" xfId="2" applyFont="1" applyFill="1" applyBorder="1" applyAlignment="1">
      <alignment horizontal="left" vertical="center" wrapText="1"/>
    </xf>
    <xf numFmtId="167" fontId="13" fillId="7" borderId="13" xfId="0" applyNumberFormat="1" applyFont="1" applyFill="1" applyBorder="1" applyAlignment="1">
      <alignment horizontal="center" vertical="center"/>
    </xf>
    <xf numFmtId="0" fontId="11" fillId="7" borderId="23" xfId="2" applyFont="1" applyFill="1" applyBorder="1" applyAlignment="1">
      <alignment horizontal="center" vertical="center" wrapText="1"/>
    </xf>
    <xf numFmtId="164" fontId="11" fillId="7" borderId="23" xfId="0" applyNumberFormat="1" applyFont="1" applyFill="1" applyBorder="1" applyAlignment="1">
      <alignment horizontal="right" vertical="center"/>
    </xf>
    <xf numFmtId="167" fontId="13" fillId="0" borderId="13" xfId="0" applyNumberFormat="1" applyFont="1" applyBorder="1" applyAlignment="1">
      <alignment vertical="center" wrapText="1"/>
    </xf>
    <xf numFmtId="44" fontId="11" fillId="0" borderId="0" xfId="1" applyFont="1" applyFill="1" applyAlignment="1">
      <alignment vertical="center"/>
    </xf>
    <xf numFmtId="167" fontId="13" fillId="7" borderId="4" xfId="0" applyNumberFormat="1" applyFont="1" applyFill="1" applyBorder="1" applyAlignment="1">
      <alignment horizontal="left" vertical="center"/>
    </xf>
    <xf numFmtId="0" fontId="0" fillId="7" borderId="0" xfId="0" applyFill="1"/>
    <xf numFmtId="2" fontId="13" fillId="7" borderId="0" xfId="0" applyNumberFormat="1" applyFont="1" applyFill="1" applyAlignment="1">
      <alignment horizontal="right" vertical="center"/>
    </xf>
    <xf numFmtId="0" fontId="8" fillId="0" borderId="0" xfId="0" applyFont="1"/>
    <xf numFmtId="0" fontId="49" fillId="0" borderId="0" xfId="2" applyFont="1" applyAlignment="1">
      <alignment horizontal="left" vertical="center" wrapText="1"/>
    </xf>
    <xf numFmtId="0" fontId="8" fillId="0" borderId="29" xfId="0" applyFont="1" applyBorder="1" applyAlignment="1">
      <alignment vertical="center"/>
    </xf>
    <xf numFmtId="0" fontId="11" fillId="0" borderId="0" xfId="2" applyFont="1" applyAlignment="1">
      <alignment horizontal="right" vertical="center"/>
    </xf>
    <xf numFmtId="0" fontId="13" fillId="0" borderId="0" xfId="2" applyFont="1" applyAlignment="1">
      <alignment horizontal="right" vertical="center"/>
    </xf>
    <xf numFmtId="44" fontId="8" fillId="0" borderId="0" xfId="0" applyNumberFormat="1" applyFont="1"/>
    <xf numFmtId="44" fontId="13" fillId="0" borderId="0" xfId="2" applyNumberFormat="1" applyFont="1" applyAlignment="1">
      <alignment horizontal="center" vertical="center"/>
    </xf>
    <xf numFmtId="0" fontId="2" fillId="0" borderId="0" xfId="0" applyFont="1"/>
    <xf numFmtId="164" fontId="46" fillId="4" borderId="28" xfId="1" applyNumberFormat="1" applyFont="1" applyFill="1" applyBorder="1" applyAlignment="1">
      <alignment horizontal="right" vertical="center"/>
    </xf>
    <xf numFmtId="164" fontId="46" fillId="8" borderId="0" xfId="1" applyNumberFormat="1" applyFont="1" applyFill="1" applyBorder="1" applyAlignment="1">
      <alignment horizontal="right" vertical="center"/>
    </xf>
    <xf numFmtId="164" fontId="13" fillId="7" borderId="0" xfId="0" applyNumberFormat="1" applyFont="1" applyFill="1" applyAlignment="1">
      <alignment horizontal="right" vertical="center"/>
    </xf>
    <xf numFmtId="164" fontId="13" fillId="7" borderId="0" xfId="1" applyNumberFormat="1" applyFont="1" applyFill="1" applyAlignment="1">
      <alignment horizontal="right" vertical="center"/>
    </xf>
    <xf numFmtId="164" fontId="13" fillId="0" borderId="30" xfId="0" applyNumberFormat="1" applyFont="1" applyBorder="1" applyAlignment="1">
      <alignment horizontal="center" vertical="center" wrapText="1"/>
    </xf>
    <xf numFmtId="0" fontId="2" fillId="0" borderId="29" xfId="0" applyFont="1" applyBorder="1" applyAlignment="1">
      <alignment vertical="center"/>
    </xf>
    <xf numFmtId="0" fontId="11" fillId="0" borderId="28" xfId="0" applyFont="1" applyBorder="1" applyAlignment="1">
      <alignment horizontal="center" vertical="center" wrapText="1"/>
    </xf>
    <xf numFmtId="164" fontId="11" fillId="0" borderId="28" xfId="0" applyNumberFormat="1" applyFont="1" applyBorder="1" applyAlignment="1">
      <alignment horizontal="right" vertical="center"/>
    </xf>
    <xf numFmtId="0" fontId="11" fillId="0" borderId="29" xfId="0" applyFont="1" applyBorder="1" applyAlignment="1">
      <alignment horizontal="center" vertical="center" wrapText="1"/>
    </xf>
    <xf numFmtId="164" fontId="11" fillId="0" borderId="29" xfId="0" applyNumberFormat="1" applyFont="1" applyBorder="1" applyAlignment="1">
      <alignment horizontal="right" vertical="center"/>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4" xfId="0" applyFont="1" applyBorder="1" applyAlignment="1" applyProtection="1">
      <alignment horizontal="left" indent="1"/>
      <protection locked="0"/>
    </xf>
    <xf numFmtId="0" fontId="11" fillId="0" borderId="0" xfId="0" applyFont="1" applyAlignment="1" applyProtection="1">
      <alignment horizontal="left" indent="1"/>
      <protection locked="0"/>
    </xf>
    <xf numFmtId="0" fontId="13" fillId="0" borderId="4" xfId="0" applyFont="1" applyBorder="1" applyAlignment="1" applyProtection="1">
      <alignment horizontal="left" indent="1"/>
      <protection locked="0"/>
    </xf>
    <xf numFmtId="0" fontId="13" fillId="0" borderId="0" xfId="0" applyFont="1" applyAlignment="1" applyProtection="1">
      <alignment horizontal="left" indent="1"/>
      <protection locked="0"/>
    </xf>
    <xf numFmtId="0" fontId="19" fillId="0" borderId="0" xfId="0" applyFont="1" applyAlignment="1" applyProtection="1">
      <alignment horizontal="left" wrapText="1"/>
      <protection locked="0"/>
    </xf>
    <xf numFmtId="166" fontId="13" fillId="0" borderId="0" xfId="0" applyNumberFormat="1" applyFont="1" applyAlignment="1">
      <alignment horizontal="left" vertical="center" wrapText="1"/>
    </xf>
    <xf numFmtId="166" fontId="19" fillId="0" borderId="11" xfId="0" applyNumberFormat="1" applyFont="1" applyBorder="1" applyAlignment="1" applyProtection="1">
      <alignment horizontal="left" wrapText="1"/>
      <protection locked="0"/>
    </xf>
    <xf numFmtId="0" fontId="13" fillId="0" borderId="10" xfId="0" applyFont="1" applyBorder="1" applyAlignment="1">
      <alignment horizontal="center" vertical="center" wrapText="1"/>
    </xf>
    <xf numFmtId="0" fontId="19" fillId="0" borderId="11" xfId="0" applyFont="1" applyBorder="1" applyAlignment="1">
      <alignment horizontal="right" wrapText="1"/>
    </xf>
    <xf numFmtId="0" fontId="11" fillId="0" borderId="7" xfId="0" applyFont="1" applyBorder="1" applyAlignment="1">
      <alignment horizontal="left"/>
    </xf>
    <xf numFmtId="14" fontId="13" fillId="0" borderId="0" xfId="1" applyNumberFormat="1" applyFont="1" applyFill="1" applyBorder="1" applyAlignment="1">
      <alignment horizontal="center" vertical="center"/>
    </xf>
    <xf numFmtId="44" fontId="13" fillId="0" borderId="0" xfId="1" applyFont="1" applyFill="1" applyBorder="1" applyAlignment="1">
      <alignment horizontal="center" vertical="center"/>
    </xf>
    <xf numFmtId="167" fontId="17" fillId="6" borderId="4" xfId="0" applyNumberFormat="1" applyFont="1" applyFill="1" applyBorder="1" applyAlignment="1">
      <alignment horizontal="left" vertical="center"/>
    </xf>
    <xf numFmtId="167" fontId="17" fillId="6" borderId="0" xfId="0" applyNumberFormat="1" applyFont="1" applyFill="1" applyAlignment="1">
      <alignment horizontal="left" vertical="center"/>
    </xf>
    <xf numFmtId="0" fontId="0" fillId="0" borderId="0" xfId="0" applyAlignment="1">
      <alignment vertical="center"/>
    </xf>
    <xf numFmtId="0" fontId="0" fillId="0" borderId="5" xfId="0" applyBorder="1" applyAlignment="1">
      <alignment vertical="center"/>
    </xf>
    <xf numFmtId="167" fontId="11" fillId="0" borderId="13" xfId="0" applyNumberFormat="1" applyFont="1" applyBorder="1" applyAlignment="1">
      <alignment vertical="center" wrapText="1"/>
    </xf>
    <xf numFmtId="0" fontId="0" fillId="0" borderId="29" xfId="0" applyBorder="1" applyAlignment="1">
      <alignment vertical="center"/>
    </xf>
    <xf numFmtId="44" fontId="11" fillId="0" borderId="0" xfId="1" applyFont="1" applyFill="1" applyBorder="1" applyAlignment="1">
      <alignment horizontal="center" vertical="center" wrapText="1"/>
    </xf>
    <xf numFmtId="14" fontId="11" fillId="0" borderId="0" xfId="1" applyNumberFormat="1" applyFont="1" applyFill="1" applyBorder="1" applyAlignment="1">
      <alignment horizontal="center" vertical="center"/>
    </xf>
    <xf numFmtId="44" fontId="11" fillId="0" borderId="0" xfId="1" applyFont="1" applyFill="1" applyBorder="1" applyAlignment="1">
      <alignment horizontal="center" vertical="center"/>
    </xf>
    <xf numFmtId="0" fontId="17" fillId="6" borderId="4" xfId="2" applyFont="1" applyFill="1" applyBorder="1" applyAlignment="1">
      <alignment horizontal="center" vertical="center"/>
    </xf>
    <xf numFmtId="0" fontId="17" fillId="6" borderId="0" xfId="2" applyFont="1" applyFill="1" applyAlignment="1">
      <alignment horizontal="center" vertical="center"/>
    </xf>
    <xf numFmtId="0" fontId="17" fillId="6" borderId="5" xfId="2" applyFont="1" applyFill="1" applyBorder="1" applyAlignment="1">
      <alignment horizontal="center" vertical="center"/>
    </xf>
    <xf numFmtId="44" fontId="13" fillId="0" borderId="2" xfId="1" applyFont="1" applyFill="1" applyBorder="1" applyAlignment="1">
      <alignment horizontal="center" vertical="center" wrapText="1"/>
    </xf>
    <xf numFmtId="44" fontId="11" fillId="0" borderId="2" xfId="1" applyFont="1" applyFill="1" applyBorder="1" applyAlignment="1">
      <alignment horizontal="center" vertical="center" wrapText="1"/>
    </xf>
    <xf numFmtId="14" fontId="11"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0" fontId="11" fillId="8" borderId="0" xfId="1" applyNumberFormat="1" applyFont="1" applyFill="1" applyBorder="1" applyAlignment="1">
      <alignment horizontal="center" vertical="center" wrapText="1"/>
    </xf>
    <xf numFmtId="167" fontId="17" fillId="10" borderId="4" xfId="0" applyNumberFormat="1" applyFont="1" applyFill="1" applyBorder="1" applyAlignment="1">
      <alignment horizontal="left" vertical="center"/>
    </xf>
    <xf numFmtId="167" fontId="17" fillId="10" borderId="0" xfId="0" applyNumberFormat="1" applyFont="1" applyFill="1" applyAlignment="1">
      <alignment horizontal="left" vertical="center"/>
    </xf>
    <xf numFmtId="0" fontId="0" fillId="10" borderId="0" xfId="0" applyFill="1" applyAlignment="1">
      <alignment vertical="center"/>
    </xf>
    <xf numFmtId="0" fontId="0" fillId="10" borderId="5" xfId="0" applyFill="1" applyBorder="1" applyAlignment="1">
      <alignment vertical="center"/>
    </xf>
    <xf numFmtId="167" fontId="13" fillId="0" borderId="13" xfId="0" applyNumberFormat="1" applyFont="1" applyBorder="1" applyAlignment="1">
      <alignment vertical="center" wrapText="1"/>
    </xf>
    <xf numFmtId="0" fontId="8" fillId="0" borderId="29" xfId="0" applyFont="1" applyBorder="1" applyAlignment="1">
      <alignment vertical="center"/>
    </xf>
    <xf numFmtId="167" fontId="11" fillId="0" borderId="27" xfId="0" applyNumberFormat="1" applyFont="1" applyBorder="1" applyAlignment="1">
      <alignment vertical="center" wrapText="1"/>
    </xf>
    <xf numFmtId="167" fontId="11" fillId="0" borderId="28" xfId="0" applyNumberFormat="1" applyFont="1" applyBorder="1" applyAlignment="1">
      <alignment vertical="center" wrapText="1"/>
    </xf>
    <xf numFmtId="0" fontId="13" fillId="0" borderId="0" xfId="1" applyNumberFormat="1" applyFont="1" applyFill="1" applyBorder="1" applyAlignment="1">
      <alignment horizontal="center" vertical="center" wrapText="1"/>
    </xf>
    <xf numFmtId="167" fontId="17" fillId="6" borderId="5" xfId="0" applyNumberFormat="1" applyFont="1" applyFill="1" applyBorder="1" applyAlignment="1">
      <alignment horizontal="left" vertical="center"/>
    </xf>
  </cellXfs>
  <cellStyles count="78">
    <cellStyle name="```" xfId="36" xr:uid="{00000000-0005-0000-0000-000000000000}"/>
    <cellStyle name="Comma 10" xfId="62" xr:uid="{00000000-0005-0000-0000-000001000000}"/>
    <cellStyle name="Comma 10 2" xfId="46" xr:uid="{00000000-0005-0000-0000-000002000000}"/>
    <cellStyle name="Comma 2" xfId="47" xr:uid="{00000000-0005-0000-0000-000003000000}"/>
    <cellStyle name="Comma 2 2" xfId="71" xr:uid="{00000000-0005-0000-0000-000004000000}"/>
    <cellStyle name="Comma 3" xfId="72" xr:uid="{00000000-0005-0000-0000-000005000000}"/>
    <cellStyle name="Comma 4" xfId="37" xr:uid="{00000000-0005-0000-0000-000006000000}"/>
    <cellStyle name="Comma 8" xfId="48" xr:uid="{00000000-0005-0000-0000-000007000000}"/>
    <cellStyle name="Comma 8 2" xfId="49" xr:uid="{00000000-0005-0000-0000-000008000000}"/>
    <cellStyle name="Comma 9" xfId="50" xr:uid="{00000000-0005-0000-0000-000009000000}"/>
    <cellStyle name="ctp" xfId="73" xr:uid="{00000000-0005-0000-0000-00000A000000}"/>
    <cellStyle name="Currency" xfId="1" builtinId="4"/>
    <cellStyle name="Currency 10 2" xfId="74" xr:uid="{00000000-0005-0000-0000-00000C000000}"/>
    <cellStyle name="Currency 2" xfId="42" xr:uid="{00000000-0005-0000-0000-00000D000000}"/>
    <cellStyle name="Currency 3" xfId="63" xr:uid="{00000000-0005-0000-0000-00000E000000}"/>
    <cellStyle name="Currency 4" xfId="64" xr:uid="{00000000-0005-0000-0000-00000F000000}"/>
    <cellStyle name="Currency 5" xfId="70" xr:uid="{00000000-0005-0000-0000-000010000000}"/>
    <cellStyle name="Currency 6" xfId="38" xr:uid="{00000000-0005-0000-0000-000011000000}"/>
    <cellStyle name="Currency 9" xfId="51" xr:uid="{00000000-0005-0000-0000-000012000000}"/>
    <cellStyle name="Date" xfId="39" xr:uid="{00000000-0005-0000-0000-00001300000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ormal" xfId="0" builtinId="0"/>
    <cellStyle name="Normal - Style1" xfId="40" xr:uid="{00000000-0005-0000-0000-000035000000}"/>
    <cellStyle name="Normal 10" xfId="76" xr:uid="{00000000-0005-0000-0000-000036000000}"/>
    <cellStyle name="Normal 11" xfId="77" xr:uid="{00000000-0005-0000-0000-000037000000}"/>
    <cellStyle name="Normal 2" xfId="45" xr:uid="{00000000-0005-0000-0000-000038000000}"/>
    <cellStyle name="Normal 2 2" xfId="52" xr:uid="{00000000-0005-0000-0000-000039000000}"/>
    <cellStyle name="Normal 3" xfId="53" xr:uid="{00000000-0005-0000-0000-00003A000000}"/>
    <cellStyle name="Normal 3 2" xfId="54" xr:uid="{00000000-0005-0000-0000-00003B000000}"/>
    <cellStyle name="Normal 4" xfId="44" xr:uid="{00000000-0005-0000-0000-00003C000000}"/>
    <cellStyle name="Normal 4 2" xfId="55" xr:uid="{00000000-0005-0000-0000-00003D000000}"/>
    <cellStyle name="Normal 4 3" xfId="56" xr:uid="{00000000-0005-0000-0000-00003E000000}"/>
    <cellStyle name="Normal 4 4" xfId="59" xr:uid="{00000000-0005-0000-0000-00003F000000}"/>
    <cellStyle name="Normal 4 5" xfId="60" xr:uid="{00000000-0005-0000-0000-000040000000}"/>
    <cellStyle name="Normal 4 6" xfId="65" xr:uid="{00000000-0005-0000-0000-000041000000}"/>
    <cellStyle name="Normal 4 6 2" xfId="68" xr:uid="{00000000-0005-0000-0000-000042000000}"/>
    <cellStyle name="Normal 5" xfId="61" xr:uid="{00000000-0005-0000-0000-000043000000}"/>
    <cellStyle name="Normal 6" xfId="67" xr:uid="{00000000-0005-0000-0000-000044000000}"/>
    <cellStyle name="Normal 6 2" xfId="75" xr:uid="{00000000-0005-0000-0000-000045000000}"/>
    <cellStyle name="Normal 7" xfId="69" xr:uid="{00000000-0005-0000-0000-000046000000}"/>
    <cellStyle name="Normal 8" xfId="35" xr:uid="{00000000-0005-0000-0000-000047000000}"/>
    <cellStyle name="Normal 9" xfId="57" xr:uid="{00000000-0005-0000-0000-000048000000}"/>
    <cellStyle name="Normal_Master Budget" xfId="2" xr:uid="{00000000-0005-0000-0000-000049000000}"/>
    <cellStyle name="Percent 2" xfId="66" xr:uid="{00000000-0005-0000-0000-00004A000000}"/>
    <cellStyle name="Percent 3" xfId="58" xr:uid="{00000000-0005-0000-0000-00004B000000}"/>
    <cellStyle name="Percent 4" xfId="43" xr:uid="{00000000-0005-0000-0000-00004C000000}"/>
    <cellStyle name="STYL1 - Style1" xfId="41" xr:uid="{00000000-0005-0000-0000-00004D000000}"/>
  </cellStyles>
  <dxfs count="0"/>
  <tableStyles count="0" defaultTableStyle="TableStyleMedium9"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6E27A02F-0FF4-14A2-62ED-39A5A2FF6E94}"/>
            </a:ext>
          </a:extLst>
        </xdr:cNvPr>
        <xdr:cNvPicPr>
          <a:picLocks noChangeAspect="1"/>
        </xdr:cNvPicPr>
      </xdr:nvPicPr>
      <xdr:blipFill>
        <a:blip xmlns:r="http://schemas.openxmlformats.org/officeDocument/2006/relationships" r:embed="rId1"/>
        <a:stretch>
          <a:fillRect/>
        </a:stretch>
      </xdr:blipFill>
      <xdr:spPr>
        <a:xfrm>
          <a:off x="0" y="0"/>
          <a:ext cx="3514725" cy="4916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E30673ED-B4C3-A646-A432-5B8743599D7D}"/>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FAA3E978-BFA9-A64D-8916-73E93202959A}"/>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93A6CFE5-61DE-A543-9D1D-B24EC925FDE0}"/>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15DDBAC0-246E-7C40-AE58-94A31C2A3680}"/>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4B307BE8-3CAB-8F4F-9EC5-EF05C4DE396F}"/>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1B49E307-D021-E048-BAB0-25FA5D5C10BF}"/>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75B125CD-F431-5248-AAA9-577790A3E4A2}"/>
            </a:ext>
          </a:extLst>
        </xdr:cNvPr>
        <xdr:cNvPicPr>
          <a:picLocks noChangeAspect="1"/>
        </xdr:cNvPicPr>
      </xdr:nvPicPr>
      <xdr:blipFill>
        <a:blip xmlns:r="http://schemas.openxmlformats.org/officeDocument/2006/relationships" r:embed="rId1"/>
        <a:stretch>
          <a:fillRect/>
        </a:stretch>
      </xdr:blipFill>
      <xdr:spPr>
        <a:xfrm>
          <a:off x="0" y="0"/>
          <a:ext cx="3514725" cy="49973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3514725</xdr:colOff>
      <xdr:row>2</xdr:row>
      <xdr:rowOff>29836</xdr:rowOff>
    </xdr:to>
    <xdr:pic>
      <xdr:nvPicPr>
        <xdr:cNvPr id="2" name="Picture 1">
          <a:extLst>
            <a:ext uri="{FF2B5EF4-FFF2-40B4-BE49-F238E27FC236}">
              <a16:creationId xmlns:a16="http://schemas.microsoft.com/office/drawing/2014/main" id="{AA6AD62B-FD56-4B99-B4AC-09B9F8427BE4}"/>
            </a:ext>
          </a:extLst>
        </xdr:cNvPr>
        <xdr:cNvPicPr>
          <a:picLocks noChangeAspect="1"/>
        </xdr:cNvPicPr>
      </xdr:nvPicPr>
      <xdr:blipFill>
        <a:blip xmlns:r="http://schemas.openxmlformats.org/officeDocument/2006/relationships" r:embed="rId1"/>
        <a:stretch>
          <a:fillRect/>
        </a:stretch>
      </xdr:blipFill>
      <xdr:spPr>
        <a:xfrm>
          <a:off x="0" y="0"/>
          <a:ext cx="3514725" cy="6775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8"/>
  </sheetPr>
  <dimension ref="A1:P51"/>
  <sheetViews>
    <sheetView zoomScale="80" zoomScaleNormal="80" zoomScaleSheetLayoutView="75" zoomScalePageLayoutView="80" workbookViewId="0">
      <selection activeCell="A20" sqref="A20"/>
    </sheetView>
  </sheetViews>
  <sheetFormatPr baseColWidth="10" defaultColWidth="10.83203125" defaultRowHeight="13" outlineLevelRow="1" outlineLevelCol="1"/>
  <cols>
    <col min="1" max="1" width="39.5" style="4" customWidth="1"/>
    <col min="2" max="2" width="21.5" style="4" customWidth="1"/>
    <col min="3" max="3" width="1.5" style="5" customWidth="1"/>
    <col min="4" max="4" width="22.5" style="6" customWidth="1"/>
    <col min="5" max="5" width="1.83203125" style="6" customWidth="1"/>
    <col min="6" max="6" width="21.1640625" style="17" customWidth="1"/>
    <col min="7" max="7" width="8.5" style="4" customWidth="1"/>
    <col min="8" max="8" width="9.5" style="7" customWidth="1"/>
    <col min="9" max="9" width="23.5" style="16" customWidth="1"/>
    <col min="10" max="10" width="17" style="19" hidden="1" customWidth="1" outlineLevel="1"/>
    <col min="11" max="11" width="11.5" style="3" customWidth="1" collapsed="1"/>
    <col min="12" max="13" width="15" style="3" customWidth="1"/>
    <col min="14" max="16" width="11.5" style="3" customWidth="1"/>
    <col min="17" max="111" width="11.5" style="4" customWidth="1"/>
    <col min="112" max="16384" width="10.83203125" style="4"/>
  </cols>
  <sheetData>
    <row r="1" spans="1:11" ht="177" customHeight="1" thickBot="1">
      <c r="A1" s="259" t="s">
        <v>35</v>
      </c>
      <c r="B1" s="260"/>
      <c r="C1" s="260"/>
      <c r="D1" s="260"/>
      <c r="E1" s="260"/>
      <c r="F1" s="260"/>
      <c r="G1" s="260"/>
      <c r="H1" s="260"/>
      <c r="I1" s="261"/>
    </row>
    <row r="2" spans="1:11" ht="33" customHeight="1">
      <c r="A2" s="70" t="s">
        <v>34</v>
      </c>
      <c r="C2" s="71"/>
      <c r="D2" s="72"/>
      <c r="E2" s="72"/>
      <c r="F2" s="73"/>
      <c r="G2" s="72" t="s">
        <v>13</v>
      </c>
      <c r="H2" s="266"/>
      <c r="I2" s="266"/>
      <c r="J2" s="34"/>
    </row>
    <row r="3" spans="1:11" ht="33" customHeight="1">
      <c r="A3" s="70" t="s">
        <v>53</v>
      </c>
      <c r="C3" s="71"/>
      <c r="D3" s="72"/>
      <c r="E3" s="72"/>
      <c r="F3" s="73"/>
      <c r="G3" s="72" t="s">
        <v>11</v>
      </c>
      <c r="H3" s="266"/>
      <c r="I3" s="266"/>
      <c r="J3" s="35"/>
    </row>
    <row r="4" spans="1:11" ht="33" customHeight="1" thickBot="1">
      <c r="A4" s="36"/>
      <c r="B4" s="37"/>
      <c r="C4" s="270"/>
      <c r="D4" s="270"/>
      <c r="E4" s="270"/>
      <c r="F4" s="270"/>
      <c r="G4" s="270"/>
      <c r="H4" s="268"/>
      <c r="I4" s="268"/>
      <c r="J4" s="38"/>
    </row>
    <row r="5" spans="1:11" ht="30" customHeight="1" thickTop="1">
      <c r="A5" s="72" t="s">
        <v>2</v>
      </c>
      <c r="B5" s="70" t="s">
        <v>9</v>
      </c>
      <c r="C5" s="74"/>
      <c r="D5" s="72"/>
      <c r="E5" s="72"/>
      <c r="F5" s="73"/>
      <c r="G5" s="72" t="s">
        <v>0</v>
      </c>
      <c r="H5" s="267" t="s">
        <v>47</v>
      </c>
      <c r="I5" s="267"/>
      <c r="J5" s="39"/>
    </row>
    <row r="6" spans="1:11" ht="15" customHeight="1">
      <c r="A6" s="72" t="s">
        <v>1</v>
      </c>
      <c r="B6" s="75" t="s">
        <v>46</v>
      </c>
      <c r="C6" s="74"/>
      <c r="D6" s="72"/>
      <c r="E6" s="72"/>
      <c r="F6" s="73"/>
      <c r="G6" s="72" t="s">
        <v>12</v>
      </c>
      <c r="H6" s="267"/>
      <c r="I6" s="267"/>
      <c r="J6" s="39"/>
    </row>
    <row r="7" spans="1:11" ht="15" customHeight="1">
      <c r="A7" s="72" t="s">
        <v>3</v>
      </c>
      <c r="B7" s="272" t="s">
        <v>56</v>
      </c>
      <c r="C7" s="273"/>
      <c r="D7" s="72"/>
      <c r="E7" s="72"/>
      <c r="F7" s="73"/>
      <c r="G7" s="72" t="s">
        <v>22</v>
      </c>
      <c r="H7" s="267"/>
      <c r="I7" s="267"/>
      <c r="J7" s="39"/>
    </row>
    <row r="8" spans="1:11" ht="15" customHeight="1">
      <c r="A8" s="72" t="s">
        <v>17</v>
      </c>
      <c r="B8" s="76" t="s">
        <v>42</v>
      </c>
      <c r="C8" s="74"/>
      <c r="D8" s="72"/>
      <c r="E8" s="72"/>
      <c r="F8" s="73"/>
      <c r="G8" s="72"/>
      <c r="H8" s="77"/>
      <c r="I8" s="77"/>
      <c r="J8" s="39"/>
    </row>
    <row r="9" spans="1:11" ht="9" customHeight="1" thickBot="1">
      <c r="A9" s="70"/>
      <c r="B9" s="70"/>
      <c r="C9" s="71"/>
      <c r="D9" s="72"/>
      <c r="E9" s="72"/>
      <c r="F9" s="73"/>
      <c r="G9" s="70"/>
      <c r="H9" s="78"/>
      <c r="I9" s="79"/>
      <c r="J9" s="40"/>
    </row>
    <row r="10" spans="1:11" ht="18.75" customHeight="1" thickBot="1">
      <c r="A10" s="109" t="s">
        <v>48</v>
      </c>
      <c r="B10" s="107"/>
      <c r="C10" s="100"/>
      <c r="D10" s="103"/>
      <c r="E10" s="103"/>
      <c r="F10" s="99"/>
      <c r="G10" s="107"/>
      <c r="H10" s="96"/>
      <c r="I10" s="95"/>
      <c r="J10" s="42"/>
    </row>
    <row r="11" spans="1:11" ht="57" customHeight="1" outlineLevel="1" thickBot="1">
      <c r="A11" s="269" t="s">
        <v>57</v>
      </c>
      <c r="B11" s="269"/>
      <c r="C11" s="269"/>
      <c r="D11" s="269"/>
      <c r="E11" s="269"/>
      <c r="F11" s="269"/>
      <c r="G11" s="269"/>
      <c r="H11" s="269"/>
      <c r="I11" s="269"/>
      <c r="J11" s="43"/>
    </row>
    <row r="12" spans="1:11" ht="83.5" customHeight="1" thickBot="1">
      <c r="A12" s="98" t="s">
        <v>31</v>
      </c>
      <c r="B12" s="105" t="s">
        <v>18</v>
      </c>
      <c r="C12" s="100"/>
      <c r="D12" s="106" t="s">
        <v>39</v>
      </c>
      <c r="E12" s="106"/>
      <c r="F12" s="106" t="s">
        <v>40</v>
      </c>
      <c r="G12" s="107"/>
      <c r="H12" s="96"/>
      <c r="I12" s="108"/>
      <c r="J12" s="44" t="s">
        <v>10</v>
      </c>
      <c r="K12" s="28"/>
    </row>
    <row r="13" spans="1:11" s="15" customFormat="1" ht="24.75" customHeight="1">
      <c r="A13" s="45" t="s">
        <v>54</v>
      </c>
      <c r="B13" s="93">
        <f>'Budget A'!F28</f>
        <v>141078.6</v>
      </c>
      <c r="C13" s="47"/>
      <c r="D13" s="48"/>
      <c r="E13" s="48"/>
      <c r="F13" s="93">
        <f>B13+D13</f>
        <v>141078.6</v>
      </c>
      <c r="G13" s="45"/>
      <c r="H13" s="49"/>
      <c r="I13" s="50"/>
      <c r="J13" s="46"/>
      <c r="K13" s="28"/>
    </row>
    <row r="14" spans="1:11" s="15" customFormat="1" ht="24.75" customHeight="1">
      <c r="A14" s="45" t="s">
        <v>49</v>
      </c>
      <c r="B14" s="93" t="e">
        <f>'Budget A'!#REF!</f>
        <v>#REF!</v>
      </c>
      <c r="C14" s="47"/>
      <c r="D14" s="48"/>
      <c r="E14" s="48"/>
      <c r="F14" s="93" t="e">
        <f>B14+D14</f>
        <v>#REF!</v>
      </c>
      <c r="G14" s="45"/>
      <c r="H14" s="49"/>
      <c r="I14" s="50"/>
      <c r="J14" s="46"/>
      <c r="K14" s="28"/>
    </row>
    <row r="15" spans="1:11" s="15" customFormat="1" ht="24.75" customHeight="1">
      <c r="A15" s="45" t="s">
        <v>50</v>
      </c>
      <c r="B15" s="93" t="e">
        <f>'Budget A'!#REF!</f>
        <v>#REF!</v>
      </c>
      <c r="C15" s="47"/>
      <c r="D15" s="48"/>
      <c r="E15" s="48"/>
      <c r="F15" s="93" t="e">
        <f>B15+D15</f>
        <v>#REF!</v>
      </c>
      <c r="G15" s="45"/>
      <c r="H15" s="49"/>
      <c r="I15" s="50"/>
      <c r="J15" s="46"/>
      <c r="K15" s="28"/>
    </row>
    <row r="16" spans="1:11" s="15" customFormat="1" ht="24.75" customHeight="1">
      <c r="A16" s="51" t="s">
        <v>51</v>
      </c>
      <c r="B16" s="93" t="e">
        <f>'Budget A'!#REF!</f>
        <v>#REF!</v>
      </c>
      <c r="C16" s="47"/>
      <c r="D16" s="48"/>
      <c r="E16" s="48"/>
      <c r="F16" s="93" t="e">
        <f>B16+D16</f>
        <v>#REF!</v>
      </c>
      <c r="G16" s="45"/>
      <c r="H16" s="49"/>
      <c r="I16" s="50"/>
      <c r="J16" s="46"/>
      <c r="K16" s="28"/>
    </row>
    <row r="17" spans="1:15" s="15" customFormat="1" ht="24.75" customHeight="1" thickBot="1">
      <c r="A17" s="51" t="s">
        <v>52</v>
      </c>
      <c r="B17" s="93" t="e">
        <f>'Budget A'!#REF!</f>
        <v>#REF!</v>
      </c>
      <c r="C17" s="47"/>
      <c r="D17" s="48"/>
      <c r="E17" s="48"/>
      <c r="F17" s="93" t="e">
        <f>B17+D17</f>
        <v>#REF!</v>
      </c>
      <c r="G17" s="45"/>
      <c r="H17" s="49"/>
      <c r="I17" s="50"/>
      <c r="J17" s="46"/>
      <c r="K17" s="28"/>
    </row>
    <row r="18" spans="1:15" ht="46" customHeight="1" thickBot="1">
      <c r="A18" s="98" t="s">
        <v>33</v>
      </c>
      <c r="B18" s="99"/>
      <c r="C18" s="100"/>
      <c r="D18" s="101"/>
      <c r="E18" s="101"/>
      <c r="F18" s="102" t="e">
        <f>SUM(F13:F17)</f>
        <v>#REF!</v>
      </c>
      <c r="G18" s="103"/>
      <c r="H18" s="104"/>
      <c r="I18" s="96"/>
      <c r="J18" s="41"/>
    </row>
    <row r="19" spans="1:15" ht="10.5" customHeight="1">
      <c r="A19" s="26"/>
      <c r="B19" s="31"/>
      <c r="C19" s="26"/>
      <c r="D19" s="26"/>
      <c r="E19" s="26"/>
      <c r="F19" s="32"/>
      <c r="G19" s="26"/>
      <c r="H19" s="26"/>
      <c r="I19" s="29"/>
      <c r="J19" s="32"/>
    </row>
    <row r="20" spans="1:15" ht="17" customHeight="1">
      <c r="A20" s="45" t="s">
        <v>43</v>
      </c>
      <c r="B20" s="52">
        <f>'Budget A'!F107</f>
        <v>0</v>
      </c>
      <c r="C20" s="26"/>
      <c r="D20" s="26"/>
      <c r="E20" s="26"/>
      <c r="F20" s="53"/>
      <c r="G20" s="26"/>
      <c r="H20" s="26"/>
      <c r="I20" s="29"/>
      <c r="J20" s="32"/>
    </row>
    <row r="21" spans="1:15" ht="20.5" customHeight="1" thickBot="1">
      <c r="A21" s="26"/>
      <c r="B21" s="33"/>
      <c r="C21" s="26"/>
      <c r="D21" s="26"/>
      <c r="E21" s="26"/>
      <c r="F21" s="32"/>
      <c r="G21" s="26"/>
      <c r="H21" s="26"/>
      <c r="I21" s="29"/>
      <c r="J21" s="32"/>
    </row>
    <row r="22" spans="1:15" ht="20.5" customHeight="1" thickBot="1">
      <c r="A22" s="26" t="s">
        <v>19</v>
      </c>
      <c r="B22" s="97">
        <f>'Budget A'!F108</f>
        <v>1930110.8785000001</v>
      </c>
      <c r="C22" s="26"/>
      <c r="D22" s="32" t="s">
        <v>29</v>
      </c>
      <c r="E22" s="26"/>
      <c r="F22" s="32"/>
      <c r="G22" s="26"/>
      <c r="H22" s="26"/>
      <c r="I22" s="29"/>
      <c r="J22" s="32"/>
    </row>
    <row r="23" spans="1:15" ht="20.5" customHeight="1" thickBot="1">
      <c r="A23" s="271" t="s">
        <v>28</v>
      </c>
      <c r="B23" s="271"/>
      <c r="C23" s="271"/>
      <c r="D23" s="271"/>
      <c r="E23" s="271"/>
      <c r="F23" s="271"/>
      <c r="G23" s="271"/>
      <c r="H23" s="271"/>
      <c r="I23" s="271"/>
      <c r="J23" s="32"/>
    </row>
    <row r="24" spans="1:15" ht="20.5" customHeight="1" thickBot="1">
      <c r="A24" s="94" t="s">
        <v>20</v>
      </c>
      <c r="B24" s="95"/>
      <c r="C24" s="96"/>
      <c r="D24" s="95"/>
      <c r="E24" s="96"/>
      <c r="F24" s="96"/>
      <c r="G24" s="95"/>
      <c r="H24" s="96"/>
      <c r="I24" s="95"/>
      <c r="J24" s="32"/>
    </row>
    <row r="25" spans="1:15" ht="22.5" customHeight="1">
      <c r="A25" s="80" t="s">
        <v>41</v>
      </c>
      <c r="B25" s="81"/>
      <c r="C25" s="80"/>
      <c r="D25" s="26" t="s">
        <v>36</v>
      </c>
      <c r="E25" s="80"/>
      <c r="F25" s="81"/>
      <c r="G25" s="80"/>
      <c r="H25" s="80"/>
      <c r="I25" s="82"/>
      <c r="J25" s="32"/>
    </row>
    <row r="26" spans="1:15" ht="22.5" customHeight="1">
      <c r="A26" s="80" t="s">
        <v>41</v>
      </c>
      <c r="B26" s="84"/>
      <c r="C26" s="26"/>
      <c r="D26" s="45" t="s">
        <v>36</v>
      </c>
      <c r="E26" s="26"/>
      <c r="F26" s="54"/>
      <c r="G26" s="26"/>
      <c r="H26" s="26"/>
      <c r="I26" s="29"/>
      <c r="J26" s="32"/>
    </row>
    <row r="27" spans="1:15" ht="21.75" customHeight="1">
      <c r="A27" s="80" t="s">
        <v>23</v>
      </c>
      <c r="B27" s="83">
        <f>B22-B25-B26</f>
        <v>1930110.8785000001</v>
      </c>
      <c r="C27" s="31"/>
      <c r="D27" s="87" t="s">
        <v>37</v>
      </c>
      <c r="E27" s="31"/>
      <c r="F27" s="33"/>
      <c r="G27" s="26"/>
      <c r="H27" s="26"/>
      <c r="I27" s="29"/>
      <c r="J27" s="32"/>
    </row>
    <row r="28" spans="1:15" ht="17.25" customHeight="1">
      <c r="A28" s="26"/>
      <c r="B28" s="54"/>
      <c r="C28" s="26"/>
      <c r="D28" s="26"/>
      <c r="E28" s="26"/>
      <c r="F28" s="54"/>
      <c r="G28" s="26"/>
      <c r="H28" s="26"/>
      <c r="I28" s="29"/>
      <c r="J28" s="32"/>
    </row>
    <row r="29" spans="1:15" s="2" customFormat="1" ht="18.75" hidden="1" customHeight="1">
      <c r="A29" s="55" t="s">
        <v>5</v>
      </c>
      <c r="B29" s="56"/>
      <c r="C29" s="56"/>
      <c r="D29" s="56"/>
      <c r="E29" s="56"/>
      <c r="F29" s="57"/>
      <c r="G29" s="58"/>
      <c r="H29" s="59"/>
      <c r="I29" s="50"/>
      <c r="J29" s="30"/>
      <c r="K29" s="3"/>
      <c r="L29" s="9"/>
      <c r="M29" s="9"/>
      <c r="N29" s="9"/>
      <c r="O29" s="3"/>
    </row>
    <row r="30" spans="1:15" s="2" customFormat="1" ht="18.75" hidden="1" customHeight="1">
      <c r="A30" s="60"/>
      <c r="B30" s="31"/>
      <c r="C30" s="31"/>
      <c r="D30" s="31"/>
      <c r="E30" s="31"/>
      <c r="F30" s="33"/>
      <c r="G30" s="45"/>
      <c r="H30" s="61"/>
      <c r="I30" s="50"/>
      <c r="J30" s="30"/>
      <c r="K30" s="3"/>
      <c r="L30" s="9"/>
      <c r="M30" s="9"/>
      <c r="N30" s="9"/>
      <c r="O30" s="3"/>
    </row>
    <row r="31" spans="1:15" s="2" customFormat="1" ht="31" hidden="1" customHeight="1">
      <c r="A31" s="264" t="s">
        <v>21</v>
      </c>
      <c r="B31" s="265"/>
      <c r="C31" s="265"/>
      <c r="D31" s="265"/>
      <c r="E31" s="265"/>
      <c r="F31" s="265"/>
      <c r="G31" s="45"/>
      <c r="H31" s="61"/>
      <c r="I31" s="50"/>
      <c r="J31" s="30"/>
      <c r="K31" s="3"/>
      <c r="L31" s="11"/>
      <c r="M31" s="11"/>
      <c r="N31" s="12"/>
      <c r="O31" s="3"/>
    </row>
    <row r="32" spans="1:15" ht="15" hidden="1" customHeight="1">
      <c r="A32" s="62" t="s">
        <v>6</v>
      </c>
      <c r="B32" s="63"/>
      <c r="C32" s="63"/>
      <c r="D32" s="63"/>
      <c r="E32" s="63"/>
      <c r="F32" s="64" t="s">
        <v>7</v>
      </c>
      <c r="G32" s="45"/>
      <c r="H32" s="61"/>
      <c r="I32" s="50"/>
      <c r="J32" s="30"/>
    </row>
    <row r="33" spans="1:15" hidden="1">
      <c r="A33" s="60"/>
      <c r="B33" s="31"/>
      <c r="C33" s="31"/>
      <c r="D33" s="31"/>
      <c r="E33" s="31"/>
      <c r="F33" s="33"/>
      <c r="G33" s="45"/>
      <c r="H33" s="61"/>
      <c r="I33" s="50"/>
      <c r="J33" s="30"/>
      <c r="K33" s="13"/>
      <c r="L33" s="2"/>
      <c r="M33" s="2"/>
      <c r="N33" s="2"/>
      <c r="O33" s="2"/>
    </row>
    <row r="34" spans="1:15" ht="13.5" hidden="1" customHeight="1">
      <c r="A34" s="60"/>
      <c r="B34" s="31"/>
      <c r="C34" s="31"/>
      <c r="D34" s="31"/>
      <c r="E34" s="31"/>
      <c r="F34" s="33"/>
      <c r="G34" s="45"/>
      <c r="H34" s="61"/>
      <c r="I34" s="50"/>
      <c r="J34" s="30"/>
      <c r="K34" s="2"/>
      <c r="L34" s="2"/>
      <c r="M34" s="2"/>
      <c r="N34" s="2"/>
      <c r="O34" s="2"/>
    </row>
    <row r="35" spans="1:15" ht="22" hidden="1" customHeight="1">
      <c r="A35" s="262" t="s">
        <v>21</v>
      </c>
      <c r="B35" s="263"/>
      <c r="C35" s="263"/>
      <c r="D35" s="263"/>
      <c r="E35" s="263"/>
      <c r="F35" s="263"/>
      <c r="G35" s="45"/>
      <c r="H35" s="61"/>
      <c r="I35" s="50"/>
      <c r="J35" s="30"/>
      <c r="K35" s="2"/>
      <c r="L35" s="14"/>
      <c r="M35" s="2"/>
      <c r="N35" s="2"/>
      <c r="O35" s="2"/>
    </row>
    <row r="36" spans="1:15" ht="13.5" hidden="1" customHeight="1">
      <c r="A36" s="62" t="s">
        <v>16</v>
      </c>
      <c r="B36" s="63"/>
      <c r="C36" s="63"/>
      <c r="D36" s="63"/>
      <c r="E36" s="63"/>
      <c r="F36" s="64" t="s">
        <v>7</v>
      </c>
      <c r="G36" s="45"/>
      <c r="H36" s="61"/>
      <c r="I36" s="50"/>
      <c r="J36" s="30"/>
      <c r="K36" s="2"/>
      <c r="L36" s="2"/>
      <c r="M36" s="2"/>
      <c r="N36" s="2"/>
      <c r="O36" s="2"/>
    </row>
    <row r="37" spans="1:15" ht="15" hidden="1" customHeight="1">
      <c r="A37" s="60"/>
      <c r="B37" s="31"/>
      <c r="C37" s="31"/>
      <c r="D37" s="31"/>
      <c r="E37" s="31"/>
      <c r="F37" s="33"/>
      <c r="G37" s="45"/>
      <c r="H37" s="61"/>
      <c r="I37" s="50"/>
      <c r="J37" s="30"/>
    </row>
    <row r="38" spans="1:15" ht="15" hidden="1" customHeight="1">
      <c r="A38" s="262" t="s">
        <v>4</v>
      </c>
      <c r="B38" s="263"/>
      <c r="C38" s="263"/>
      <c r="D38" s="263"/>
      <c r="E38" s="263"/>
      <c r="F38" s="263"/>
      <c r="G38" s="45"/>
      <c r="H38" s="61"/>
      <c r="I38" s="50"/>
      <c r="J38" s="30"/>
      <c r="L38" s="10"/>
      <c r="M38" s="10"/>
      <c r="N38" s="10"/>
    </row>
    <row r="39" spans="1:15" ht="15" hidden="1" customHeight="1" thickBot="1">
      <c r="A39" s="65" t="s">
        <v>8</v>
      </c>
      <c r="B39" s="66"/>
      <c r="C39" s="66"/>
      <c r="D39" s="66"/>
      <c r="E39" s="66"/>
      <c r="F39" s="67"/>
      <c r="G39" s="68"/>
      <c r="H39" s="69"/>
      <c r="I39" s="50"/>
      <c r="J39" s="30"/>
      <c r="L39" s="9"/>
      <c r="M39" s="9"/>
      <c r="N39" s="9"/>
    </row>
    <row r="40" spans="1:15" ht="16">
      <c r="A40" s="1"/>
      <c r="B40" s="8"/>
      <c r="C40" s="8"/>
      <c r="D40" s="8"/>
      <c r="E40" s="8"/>
      <c r="F40" s="18"/>
      <c r="L40" s="9"/>
      <c r="M40" s="9"/>
      <c r="N40" s="9"/>
    </row>
    <row r="41" spans="1:15">
      <c r="A41" s="63" t="s">
        <v>5</v>
      </c>
      <c r="B41" s="31"/>
      <c r="C41" s="31"/>
      <c r="D41" s="31"/>
      <c r="E41" s="31"/>
      <c r="F41" s="33"/>
      <c r="L41" s="11"/>
      <c r="M41" s="11"/>
      <c r="N41" s="12"/>
    </row>
    <row r="42" spans="1:15">
      <c r="A42" s="63"/>
      <c r="B42" s="31"/>
      <c r="C42" s="31"/>
      <c r="D42" s="31"/>
      <c r="E42" s="31"/>
      <c r="F42" s="33"/>
    </row>
    <row r="43" spans="1:15">
      <c r="A43" s="45" t="s">
        <v>4</v>
      </c>
      <c r="B43" s="45"/>
      <c r="C43" s="47"/>
      <c r="D43" s="92"/>
      <c r="E43" s="92"/>
      <c r="F43" s="30"/>
    </row>
    <row r="44" spans="1:15">
      <c r="A44" s="45" t="s">
        <v>6</v>
      </c>
      <c r="B44" s="45"/>
      <c r="C44" s="47"/>
      <c r="D44" s="92"/>
      <c r="E44" s="92"/>
      <c r="F44" s="30" t="s">
        <v>7</v>
      </c>
    </row>
    <row r="45" spans="1:15">
      <c r="A45" s="45"/>
      <c r="B45" s="45"/>
      <c r="C45" s="47"/>
      <c r="D45" s="92"/>
      <c r="E45" s="92"/>
      <c r="F45" s="30"/>
    </row>
    <row r="46" spans="1:15">
      <c r="A46" s="45"/>
      <c r="B46" s="45"/>
      <c r="C46" s="47"/>
      <c r="D46" s="92"/>
      <c r="E46" s="92"/>
      <c r="F46" s="30"/>
    </row>
    <row r="47" spans="1:15">
      <c r="A47" s="45" t="s">
        <v>4</v>
      </c>
      <c r="B47" s="45"/>
      <c r="C47" s="47"/>
      <c r="D47" s="92"/>
      <c r="E47" s="92"/>
      <c r="F47" s="30"/>
    </row>
    <row r="48" spans="1:15">
      <c r="A48" s="45" t="s">
        <v>38</v>
      </c>
      <c r="B48" s="45"/>
      <c r="C48" s="47"/>
      <c r="D48" s="92"/>
      <c r="E48" s="92"/>
      <c r="F48" s="30" t="s">
        <v>7</v>
      </c>
    </row>
    <row r="49" spans="1:6">
      <c r="A49" s="45"/>
      <c r="B49" s="45"/>
      <c r="C49" s="47"/>
      <c r="D49" s="92"/>
      <c r="E49" s="92"/>
      <c r="F49" s="30"/>
    </row>
    <row r="50" spans="1:6">
      <c r="A50" s="45" t="s">
        <v>4</v>
      </c>
      <c r="B50" s="45"/>
      <c r="C50" s="47"/>
      <c r="D50" s="92"/>
      <c r="E50" s="92"/>
      <c r="F50" s="30"/>
    </row>
    <row r="51" spans="1:6">
      <c r="A51" s="45" t="s">
        <v>8</v>
      </c>
      <c r="B51" s="45"/>
      <c r="C51" s="47"/>
      <c r="D51" s="92"/>
      <c r="E51" s="92"/>
      <c r="F51" s="30"/>
    </row>
  </sheetData>
  <mergeCells count="14">
    <mergeCell ref="A1:I1"/>
    <mergeCell ref="A38:F38"/>
    <mergeCell ref="A31:F31"/>
    <mergeCell ref="A35:F35"/>
    <mergeCell ref="H2:I2"/>
    <mergeCell ref="H5:I5"/>
    <mergeCell ref="H6:I6"/>
    <mergeCell ref="H4:I4"/>
    <mergeCell ref="H7:I7"/>
    <mergeCell ref="H3:I3"/>
    <mergeCell ref="A11:I11"/>
    <mergeCell ref="C4:G4"/>
    <mergeCell ref="A23:I23"/>
    <mergeCell ref="B7:C7"/>
  </mergeCells>
  <phoneticPr fontId="7" type="noConversion"/>
  <dataValidations count="1">
    <dataValidation allowBlank="1" sqref="A1" xr:uid="{00000000-0002-0000-0000-000000000000}"/>
  </dataValidations>
  <printOptions horizontalCentered="1"/>
  <pageMargins left="0.5" right="0.5" top="0.5" bottom="0.61" header="0.31" footer="0.45"/>
  <pageSetup scale="60" orientation="portrait"/>
  <headerFooter alignWithMargins="0">
    <oddFooter>&amp;L&amp;A&amp;CPage &amp;P of &amp;N&amp;R&amp;D</oddFooter>
  </headerFooter>
  <ignoredErrors>
    <ignoredError sqref="B20 F14:F16"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0EEE5-A703-544E-818D-A6CFACE7E7EE}">
  <sheetPr>
    <tabColor indexed="18"/>
  </sheetPr>
  <dimension ref="A1:A17"/>
  <sheetViews>
    <sheetView workbookViewId="0">
      <selection activeCell="A21" sqref="A21"/>
    </sheetView>
  </sheetViews>
  <sheetFormatPr baseColWidth="10" defaultRowHeight="13"/>
  <cols>
    <col min="1" max="1" width="225.1640625" customWidth="1"/>
  </cols>
  <sheetData>
    <row r="1" spans="1:1">
      <c r="A1" s="241" t="s">
        <v>197</v>
      </c>
    </row>
    <row r="2" spans="1:1">
      <c r="A2" s="248" t="s">
        <v>198</v>
      </c>
    </row>
    <row r="3" spans="1:1">
      <c r="A3" s="248" t="s">
        <v>257</v>
      </c>
    </row>
    <row r="4" spans="1:1">
      <c r="A4" s="248" t="s">
        <v>230</v>
      </c>
    </row>
    <row r="5" spans="1:1">
      <c r="A5" s="248" t="s">
        <v>231</v>
      </c>
    </row>
    <row r="6" spans="1:1">
      <c r="A6" s="248" t="s">
        <v>267</v>
      </c>
    </row>
    <row r="7" spans="1:1">
      <c r="A7" s="248" t="s">
        <v>268</v>
      </c>
    </row>
    <row r="8" spans="1:1">
      <c r="A8" s="248" t="s">
        <v>199</v>
      </c>
    </row>
    <row r="9" spans="1:1">
      <c r="A9" s="248" t="s">
        <v>232</v>
      </c>
    </row>
    <row r="10" spans="1:1">
      <c r="A10" s="248" t="s">
        <v>235</v>
      </c>
    </row>
    <row r="11" spans="1:1">
      <c r="A11" s="248" t="s">
        <v>200</v>
      </c>
    </row>
    <row r="12" spans="1:1">
      <c r="A12" s="248" t="s">
        <v>233</v>
      </c>
    </row>
    <row r="13" spans="1:1">
      <c r="A13" s="248" t="s">
        <v>269</v>
      </c>
    </row>
    <row r="14" spans="1:1">
      <c r="A14" s="248" t="s">
        <v>234</v>
      </c>
    </row>
    <row r="15" spans="1:1">
      <c r="A15" s="248" t="s">
        <v>270</v>
      </c>
    </row>
    <row r="16" spans="1:1">
      <c r="A16" s="248" t="s">
        <v>201</v>
      </c>
    </row>
    <row r="17" spans="1:1">
      <c r="A17" s="248" t="s">
        <v>264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1AD4-0570-43C0-9B45-421EF3BB907B}">
  <sheetPr>
    <tabColor indexed="18"/>
  </sheetPr>
  <dimension ref="A1:L65"/>
  <sheetViews>
    <sheetView showGridLines="0" zoomScaleSheetLayoutView="75" workbookViewId="0">
      <selection activeCell="C10" sqref="C10"/>
    </sheetView>
  </sheetViews>
  <sheetFormatPr baseColWidth="10" defaultColWidth="12.5" defaultRowHeight="13"/>
  <cols>
    <col min="1" max="1" width="77.1640625" style="20" customWidth="1"/>
    <col min="2" max="2" width="49.83203125" style="20" customWidth="1"/>
    <col min="3" max="3" width="13.83203125" style="27" customWidth="1"/>
    <col min="4" max="4" width="16.33203125" style="110" customWidth="1"/>
    <col min="5" max="5" width="15.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86" t="s">
        <v>68</v>
      </c>
      <c r="E1" s="287"/>
      <c r="F1" s="134"/>
    </row>
    <row r="2" spans="1:12" s="27" customFormat="1" ht="23">
      <c r="A2" s="135"/>
      <c r="B2" s="20"/>
      <c r="C2" s="123" t="s">
        <v>25</v>
      </c>
      <c r="D2" s="288" t="s">
        <v>81</v>
      </c>
      <c r="E2" s="280"/>
      <c r="F2" s="136"/>
    </row>
    <row r="3" spans="1:12" s="27" customFormat="1" ht="25.5" customHeight="1">
      <c r="A3" s="135" t="s">
        <v>67</v>
      </c>
      <c r="B3" s="20"/>
      <c r="C3" s="123" t="s">
        <v>64</v>
      </c>
      <c r="D3" s="290" t="s">
        <v>90</v>
      </c>
      <c r="E3" s="290"/>
      <c r="F3" s="136"/>
    </row>
    <row r="4" spans="1:12" s="27" customFormat="1" ht="28">
      <c r="A4" s="137"/>
      <c r="B4" s="20"/>
      <c r="C4" s="123" t="s">
        <v>26</v>
      </c>
      <c r="D4" s="288" t="s">
        <v>79</v>
      </c>
      <c r="E4" s="280"/>
      <c r="F4" s="136"/>
    </row>
    <row r="5" spans="1:12" s="27" customFormat="1" ht="19">
      <c r="A5" s="180" t="s">
        <v>60</v>
      </c>
      <c r="B5" s="121"/>
      <c r="F5" s="136"/>
    </row>
    <row r="6" spans="1:12" s="27" customFormat="1" ht="34">
      <c r="A6" s="181" t="s">
        <v>85</v>
      </c>
      <c r="B6" s="138"/>
      <c r="C6" s="123" t="s">
        <v>27</v>
      </c>
      <c r="D6" s="299" t="s">
        <v>225</v>
      </c>
      <c r="E6" s="299"/>
      <c r="F6" s="136"/>
    </row>
    <row r="7" spans="1:12" s="27" customFormat="1" ht="34">
      <c r="A7" s="181" t="s">
        <v>61</v>
      </c>
      <c r="B7" s="120"/>
      <c r="C7" s="124" t="s">
        <v>59</v>
      </c>
      <c r="D7" s="280"/>
      <c r="E7" s="280"/>
      <c r="F7" s="136"/>
    </row>
    <row r="8" spans="1:12" s="27" customFormat="1" ht="34">
      <c r="A8" s="181" t="s">
        <v>66</v>
      </c>
      <c r="B8" s="122"/>
      <c r="C8" s="123" t="s">
        <v>59</v>
      </c>
      <c r="D8" s="280"/>
      <c r="E8" s="280"/>
      <c r="F8" s="136"/>
    </row>
    <row r="9" spans="1:12">
      <c r="A9" s="183" t="s">
        <v>82</v>
      </c>
      <c r="C9" s="125" t="s">
        <v>59</v>
      </c>
      <c r="D9" s="281"/>
      <c r="E9" s="282"/>
      <c r="F9" s="139"/>
      <c r="G9" s="22"/>
      <c r="H9" s="22"/>
      <c r="I9" s="22"/>
      <c r="J9" s="22"/>
      <c r="L9" s="22"/>
    </row>
    <row r="10" spans="1:12" ht="68">
      <c r="A10" s="214" t="s">
        <v>89</v>
      </c>
      <c r="B10" s="137"/>
      <c r="C10" s="20"/>
      <c r="E10" s="23"/>
      <c r="F10" s="139"/>
      <c r="G10" s="140"/>
      <c r="H10" s="22"/>
      <c r="I10" s="22"/>
      <c r="J10" s="22"/>
      <c r="L10" s="22"/>
    </row>
    <row r="11" spans="1:12" ht="36" customHeight="1" thickBot="1">
      <c r="A11" s="182" t="s">
        <v>84</v>
      </c>
      <c r="C11" s="20"/>
      <c r="E11" s="23"/>
      <c r="F11" s="139"/>
      <c r="G11" s="22"/>
      <c r="H11" s="22"/>
      <c r="I11" s="22"/>
      <c r="J11" s="22"/>
      <c r="L11" s="22"/>
    </row>
    <row r="12" spans="1:12">
      <c r="A12" s="137"/>
      <c r="C12" s="20"/>
      <c r="E12" s="23"/>
      <c r="F12" s="139"/>
      <c r="G12" s="22"/>
      <c r="H12" s="22"/>
      <c r="I12" s="22"/>
      <c r="J12" s="22"/>
      <c r="L12" s="22"/>
    </row>
    <row r="13" spans="1:12" s="24" customFormat="1">
      <c r="A13" s="283" t="s">
        <v>219</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c r="A15" s="143" t="s">
        <v>205</v>
      </c>
      <c r="B15" s="144"/>
      <c r="C15" s="145"/>
      <c r="D15" s="146"/>
      <c r="E15" s="147"/>
      <c r="F15" s="148"/>
      <c r="G15" s="111"/>
      <c r="H15" s="111"/>
      <c r="I15" s="112"/>
      <c r="J15" s="111"/>
      <c r="K15" s="111"/>
      <c r="L15" s="25"/>
    </row>
    <row r="16" spans="1:12" ht="22" customHeight="1">
      <c r="A16" s="295" t="s">
        <v>212</v>
      </c>
      <c r="B16" s="296"/>
      <c r="C16" s="197">
        <v>12</v>
      </c>
      <c r="D16" s="198">
        <v>1120</v>
      </c>
      <c r="E16" s="198">
        <f t="shared" ref="E16" si="0">C16*D16</f>
        <v>13440</v>
      </c>
      <c r="F16" s="200"/>
      <c r="G16" s="111"/>
      <c r="H16" s="111"/>
      <c r="I16" s="112"/>
      <c r="J16" s="111"/>
      <c r="K16" s="111"/>
      <c r="L16" s="25"/>
    </row>
    <row r="17" spans="1:12" ht="21" customHeight="1">
      <c r="A17" s="295" t="s">
        <v>213</v>
      </c>
      <c r="B17" s="296"/>
      <c r="C17" s="197">
        <v>8</v>
      </c>
      <c r="D17" s="198">
        <v>1567.54</v>
      </c>
      <c r="E17" s="198">
        <f t="shared" ref="E17" si="1">C17*D17</f>
        <v>12540.32</v>
      </c>
      <c r="F17" s="200"/>
      <c r="G17" s="111"/>
      <c r="H17" s="111"/>
      <c r="I17" s="112"/>
      <c r="J17" s="111"/>
      <c r="K17" s="111"/>
      <c r="L17" s="25"/>
    </row>
    <row r="18" spans="1:12" ht="21" customHeight="1">
      <c r="A18" s="295" t="s">
        <v>214</v>
      </c>
      <c r="B18" s="296"/>
      <c r="C18" s="197">
        <v>26</v>
      </c>
      <c r="D18" s="198">
        <v>975</v>
      </c>
      <c r="E18" s="198">
        <f t="shared" ref="E18:E19" si="2">C18*D18</f>
        <v>25350</v>
      </c>
      <c r="F18" s="200"/>
      <c r="G18" s="111"/>
      <c r="H18" s="111"/>
      <c r="I18" s="112"/>
      <c r="J18" s="111"/>
      <c r="K18" s="111"/>
      <c r="L18" s="25"/>
    </row>
    <row r="19" spans="1:12" ht="21" customHeight="1">
      <c r="A19" s="295" t="s">
        <v>215</v>
      </c>
      <c r="B19" s="296"/>
      <c r="C19" s="197">
        <v>14</v>
      </c>
      <c r="D19" s="198">
        <v>1280</v>
      </c>
      <c r="E19" s="198">
        <f t="shared" si="2"/>
        <v>17920</v>
      </c>
      <c r="F19" s="200"/>
      <c r="G19" s="111"/>
      <c r="H19" s="111"/>
      <c r="I19" s="112"/>
      <c r="J19" s="111"/>
      <c r="K19" s="111"/>
      <c r="L19" s="25"/>
    </row>
    <row r="20" spans="1:12" ht="21" customHeight="1">
      <c r="A20" s="278" t="s">
        <v>95</v>
      </c>
      <c r="B20" s="279"/>
      <c r="C20" s="197">
        <v>7</v>
      </c>
      <c r="D20" s="198">
        <v>783.77</v>
      </c>
      <c r="E20" s="198">
        <f t="shared" ref="E20" si="3">C20*D20</f>
        <v>5486.3899999999994</v>
      </c>
      <c r="F20" s="200"/>
      <c r="G20" s="111"/>
      <c r="H20" s="111"/>
      <c r="I20" s="112"/>
      <c r="J20" s="111"/>
      <c r="K20" s="111"/>
      <c r="L20" s="25"/>
    </row>
    <row r="21" spans="1:12">
      <c r="A21" s="161"/>
      <c r="B21" s="184"/>
      <c r="D21" s="149"/>
      <c r="E21" s="149"/>
      <c r="F21" s="185"/>
      <c r="G21" s="111"/>
      <c r="H21" s="111"/>
      <c r="I21" s="112"/>
      <c r="J21" s="111"/>
      <c r="K21" s="111"/>
      <c r="L21" s="25"/>
    </row>
    <row r="22" spans="1:12">
      <c r="A22" s="152" t="s">
        <v>216</v>
      </c>
      <c r="B22" s="153"/>
      <c r="C22" s="154"/>
      <c r="D22" s="155"/>
      <c r="E22" s="155">
        <f>SUM(E16:E20)</f>
        <v>74736.710000000006</v>
      </c>
      <c r="F22" s="156">
        <f>E22</f>
        <v>74736.710000000006</v>
      </c>
      <c r="G22" s="111"/>
      <c r="H22" s="111"/>
      <c r="I22" s="112"/>
      <c r="J22" s="111"/>
      <c r="K22" s="111"/>
      <c r="L22" s="25"/>
    </row>
    <row r="23" spans="1:12" customFormat="1" ht="17" customHeight="1">
      <c r="A23" s="238" t="s">
        <v>183</v>
      </c>
      <c r="B23" s="239"/>
      <c r="C23" s="239"/>
      <c r="D23" s="239"/>
      <c r="E23" s="240">
        <f>E22*0.45</f>
        <v>33631.519500000002</v>
      </c>
      <c r="F23" s="240">
        <f>E23</f>
        <v>33631.519500000002</v>
      </c>
    </row>
    <row r="24" spans="1:12">
      <c r="A24" s="152" t="s">
        <v>217</v>
      </c>
      <c r="B24" s="153"/>
      <c r="C24" s="154"/>
      <c r="D24" s="155"/>
      <c r="E24" s="155">
        <f>E22-E23</f>
        <v>41105.190500000004</v>
      </c>
      <c r="F24" s="156">
        <f>E24</f>
        <v>41105.190500000004</v>
      </c>
      <c r="G24" s="111"/>
      <c r="H24" s="111"/>
      <c r="I24" s="112"/>
      <c r="J24" s="111"/>
      <c r="K24" s="111"/>
      <c r="L24" s="25"/>
    </row>
    <row r="25" spans="1:12">
      <c r="A25" s="161"/>
      <c r="B25" s="184"/>
      <c r="C25" s="167"/>
      <c r="D25" s="149"/>
      <c r="E25" s="149"/>
      <c r="F25" s="185"/>
      <c r="G25" s="111"/>
      <c r="H25" s="111"/>
      <c r="I25" s="112"/>
      <c r="J25" s="111"/>
      <c r="K25" s="111"/>
      <c r="L25" s="25"/>
    </row>
    <row r="26" spans="1:12">
      <c r="A26" s="143" t="s">
        <v>206</v>
      </c>
      <c r="B26" s="144"/>
      <c r="C26" s="145"/>
      <c r="D26" s="146"/>
      <c r="E26" s="147"/>
      <c r="F26" s="148"/>
      <c r="G26" s="111"/>
      <c r="H26" s="111"/>
      <c r="I26" s="112"/>
      <c r="J26" s="111"/>
      <c r="K26" s="111"/>
      <c r="L26" s="25"/>
    </row>
    <row r="27" spans="1:12" ht="21" customHeight="1">
      <c r="A27" s="295" t="s">
        <v>213</v>
      </c>
      <c r="B27" s="296"/>
      <c r="C27" s="197">
        <v>4</v>
      </c>
      <c r="D27" s="198">
        <v>1567.54</v>
      </c>
      <c r="E27" s="198">
        <f t="shared" ref="E27:E31" si="4">C27*D27</f>
        <v>6270.16</v>
      </c>
      <c r="F27" s="200"/>
      <c r="G27" s="111"/>
      <c r="H27" s="111"/>
      <c r="I27" s="112"/>
      <c r="J27" s="111"/>
      <c r="K27" s="111"/>
      <c r="L27" s="25"/>
    </row>
    <row r="28" spans="1:12" ht="21" customHeight="1">
      <c r="A28" s="295" t="s">
        <v>214</v>
      </c>
      <c r="B28" s="296"/>
      <c r="C28" s="197">
        <v>6</v>
      </c>
      <c r="D28" s="198">
        <v>975</v>
      </c>
      <c r="E28" s="198">
        <f t="shared" si="4"/>
        <v>5850</v>
      </c>
      <c r="F28" s="200"/>
      <c r="G28" s="111"/>
      <c r="H28" s="111"/>
      <c r="I28" s="112"/>
      <c r="J28" s="111"/>
      <c r="K28" s="111"/>
      <c r="L28" s="25"/>
    </row>
    <row r="29" spans="1:12" ht="21" customHeight="1">
      <c r="A29" s="236" t="s">
        <v>215</v>
      </c>
      <c r="B29" s="243"/>
      <c r="C29" s="197">
        <v>15</v>
      </c>
      <c r="D29" s="198">
        <v>1280</v>
      </c>
      <c r="E29" s="198">
        <f t="shared" si="4"/>
        <v>19200</v>
      </c>
      <c r="F29" s="200"/>
      <c r="G29" s="111"/>
      <c r="H29" s="111"/>
      <c r="I29" s="112"/>
      <c r="J29" s="111"/>
      <c r="K29" s="111"/>
      <c r="L29" s="25"/>
    </row>
    <row r="30" spans="1:12" ht="21" customHeight="1">
      <c r="A30" s="295" t="s">
        <v>218</v>
      </c>
      <c r="B30" s="296"/>
      <c r="C30" s="197">
        <v>15</v>
      </c>
      <c r="D30" s="198">
        <v>975</v>
      </c>
      <c r="E30" s="198">
        <f t="shared" ref="E30" si="5">C30*D30</f>
        <v>14625</v>
      </c>
      <c r="F30" s="200"/>
      <c r="G30" s="111"/>
      <c r="H30" s="111"/>
      <c r="I30" s="112"/>
      <c r="J30" s="111"/>
      <c r="K30" s="111"/>
      <c r="L30" s="25"/>
    </row>
    <row r="31" spans="1:12" ht="21" customHeight="1">
      <c r="A31" s="278" t="s">
        <v>95</v>
      </c>
      <c r="B31" s="279"/>
      <c r="C31" s="197">
        <v>7</v>
      </c>
      <c r="D31" s="198">
        <v>783.77</v>
      </c>
      <c r="E31" s="198">
        <f t="shared" si="4"/>
        <v>5486.3899999999994</v>
      </c>
      <c r="F31" s="200"/>
      <c r="G31" s="111"/>
      <c r="H31" s="111"/>
      <c r="I31" s="112"/>
      <c r="J31" s="111"/>
      <c r="K31" s="111"/>
      <c r="L31" s="25"/>
    </row>
    <row r="32" spans="1:12">
      <c r="A32" s="151"/>
      <c r="B32" s="22"/>
      <c r="E32" s="149"/>
      <c r="F32" s="150"/>
    </row>
    <row r="33" spans="1:12">
      <c r="A33" s="152" t="s">
        <v>207</v>
      </c>
      <c r="B33" s="153"/>
      <c r="C33" s="154"/>
      <c r="D33" s="155"/>
      <c r="E33" s="155">
        <f>SUM(E27:E31)</f>
        <v>51431.55</v>
      </c>
      <c r="F33" s="156">
        <f>E33</f>
        <v>51431.55</v>
      </c>
    </row>
    <row r="34" spans="1:12" customFormat="1" ht="17" customHeight="1">
      <c r="A34" s="238" t="s">
        <v>183</v>
      </c>
      <c r="B34" s="239"/>
      <c r="C34" s="239"/>
      <c r="D34" s="239"/>
      <c r="E34" s="240">
        <f>E33*0.45</f>
        <v>23144.197500000002</v>
      </c>
      <c r="F34" s="240">
        <f>E34</f>
        <v>23144.197500000002</v>
      </c>
    </row>
    <row r="35" spans="1:12">
      <c r="A35" s="152" t="s">
        <v>217</v>
      </c>
      <c r="B35" s="153"/>
      <c r="C35" s="154"/>
      <c r="D35" s="155"/>
      <c r="E35" s="155">
        <f>E33-E34</f>
        <v>28287.352500000001</v>
      </c>
      <c r="F35" s="156">
        <f>E35</f>
        <v>28287.352500000001</v>
      </c>
      <c r="G35" s="111"/>
      <c r="H35" s="111"/>
      <c r="I35" s="112"/>
      <c r="J35" s="111"/>
      <c r="K35" s="111"/>
      <c r="L35" s="25"/>
    </row>
    <row r="36" spans="1:12">
      <c r="A36" s="137"/>
      <c r="E36" s="149"/>
      <c r="F36" s="150"/>
    </row>
    <row r="37" spans="1:12">
      <c r="A37" s="22"/>
      <c r="B37" s="22"/>
      <c r="C37" s="22"/>
      <c r="D37" s="22"/>
      <c r="E37" s="22"/>
      <c r="F37" s="140"/>
    </row>
    <row r="38" spans="1:12">
      <c r="A38" s="143" t="s">
        <v>52</v>
      </c>
      <c r="B38" s="144"/>
      <c r="C38" s="145"/>
      <c r="D38" s="146"/>
      <c r="E38" s="147"/>
      <c r="F38" s="148"/>
    </row>
    <row r="39" spans="1:12" ht="57">
      <c r="A39" s="202" t="s">
        <v>87</v>
      </c>
      <c r="B39" s="199"/>
      <c r="C39" s="197"/>
      <c r="D39" s="198"/>
      <c r="E39" s="198"/>
      <c r="F39" s="200"/>
    </row>
    <row r="40" spans="1:12" ht="14">
      <c r="A40" s="202" t="s">
        <v>210</v>
      </c>
      <c r="B40" s="199"/>
      <c r="C40" s="197">
        <v>1</v>
      </c>
      <c r="D40" s="198">
        <v>616</v>
      </c>
      <c r="E40" s="198">
        <f t="shared" ref="E40:E46" si="6">C40*D40</f>
        <v>616</v>
      </c>
      <c r="F40" s="200"/>
    </row>
    <row r="41" spans="1:12" ht="14">
      <c r="A41" s="202" t="s">
        <v>224</v>
      </c>
      <c r="B41" s="199"/>
      <c r="C41" s="197">
        <v>1</v>
      </c>
      <c r="D41" s="198">
        <v>2625</v>
      </c>
      <c r="E41" s="198">
        <f t="shared" si="6"/>
        <v>2625</v>
      </c>
      <c r="F41" s="200"/>
    </row>
    <row r="42" spans="1:12" ht="14">
      <c r="A42" s="202" t="s">
        <v>211</v>
      </c>
      <c r="B42" s="199"/>
      <c r="C42" s="197">
        <v>1</v>
      </c>
      <c r="D42" s="198">
        <v>36883.54</v>
      </c>
      <c r="E42" s="198">
        <f t="shared" si="6"/>
        <v>36883.54</v>
      </c>
      <c r="F42" s="200"/>
    </row>
    <row r="43" spans="1:12" ht="14">
      <c r="A43" s="203" t="s">
        <v>220</v>
      </c>
      <c r="B43" s="199"/>
      <c r="C43" s="197">
        <v>1</v>
      </c>
      <c r="D43" s="198">
        <v>31500</v>
      </c>
      <c r="E43" s="198">
        <f t="shared" si="6"/>
        <v>31500</v>
      </c>
      <c r="F43" s="200"/>
    </row>
    <row r="44" spans="1:12" ht="14">
      <c r="A44" s="203" t="s">
        <v>222</v>
      </c>
      <c r="B44" s="199"/>
      <c r="C44" s="197">
        <v>1</v>
      </c>
      <c r="D44" s="198">
        <v>5292</v>
      </c>
      <c r="E44" s="198">
        <f t="shared" si="6"/>
        <v>5292</v>
      </c>
      <c r="F44" s="200"/>
    </row>
    <row r="45" spans="1:12" ht="16" customHeight="1">
      <c r="A45" s="202" t="s">
        <v>221</v>
      </c>
      <c r="B45" s="199"/>
      <c r="C45" s="197">
        <v>1</v>
      </c>
      <c r="D45" s="198">
        <v>38600</v>
      </c>
      <c r="E45" s="198">
        <f t="shared" si="6"/>
        <v>38600</v>
      </c>
      <c r="F45" s="200"/>
      <c r="G45" s="21" t="s">
        <v>59</v>
      </c>
    </row>
    <row r="46" spans="1:12" ht="14">
      <c r="A46" s="203" t="s">
        <v>223</v>
      </c>
      <c r="B46" s="199"/>
      <c r="C46" s="197">
        <v>1</v>
      </c>
      <c r="D46" s="198">
        <v>13748.42</v>
      </c>
      <c r="E46" s="198">
        <f t="shared" si="6"/>
        <v>13748.42</v>
      </c>
      <c r="F46" s="200"/>
    </row>
    <row r="47" spans="1:12">
      <c r="A47" s="192"/>
      <c r="B47" s="188"/>
      <c r="D47" s="149"/>
      <c r="E47" s="149"/>
      <c r="F47" s="191"/>
    </row>
    <row r="48" spans="1:12">
      <c r="A48" s="152" t="s">
        <v>55</v>
      </c>
      <c r="B48" s="153"/>
      <c r="C48" s="154"/>
      <c r="D48" s="155"/>
      <c r="E48" s="155">
        <f>E40++E41+E42+E43+E44+E45+E46</f>
        <v>129264.96000000001</v>
      </c>
      <c r="F48" s="156">
        <f>E48</f>
        <v>129264.96000000001</v>
      </c>
    </row>
    <row r="49" spans="1:6" ht="14" thickBot="1">
      <c r="A49" s="22"/>
      <c r="F49" s="150"/>
    </row>
    <row r="50" spans="1:6" ht="15" thickBot="1">
      <c r="A50" s="85" t="s">
        <v>88</v>
      </c>
      <c r="B50" s="129"/>
      <c r="C50" s="126"/>
      <c r="D50" s="86"/>
      <c r="E50" s="116">
        <f>F24+F35</f>
        <v>69392.543000000005</v>
      </c>
      <c r="F50" s="150"/>
    </row>
    <row r="51" spans="1:6" ht="15" thickBot="1">
      <c r="A51" s="196" t="s">
        <v>77</v>
      </c>
      <c r="B51" s="193"/>
      <c r="C51" s="194"/>
      <c r="D51" s="195"/>
      <c r="E51" s="116">
        <f>F48</f>
        <v>129264.96000000001</v>
      </c>
      <c r="F51" s="150"/>
    </row>
    <row r="52" spans="1:6">
      <c r="A52" s="137"/>
      <c r="F52" s="150"/>
    </row>
    <row r="53" spans="1:6" ht="14">
      <c r="A53" s="212" t="s">
        <v>208</v>
      </c>
      <c r="B53" s="205"/>
      <c r="C53" s="206"/>
      <c r="D53" s="249">
        <f>F24</f>
        <v>41105.190500000004</v>
      </c>
      <c r="F53" s="150"/>
    </row>
    <row r="54" spans="1:6" ht="14">
      <c r="A54" s="212" t="s">
        <v>209</v>
      </c>
      <c r="B54" s="205"/>
      <c r="C54" s="206"/>
      <c r="D54" s="249">
        <f>F35</f>
        <v>28287.352500000001</v>
      </c>
      <c r="F54" s="150"/>
    </row>
    <row r="55" spans="1:6" ht="14">
      <c r="A55" s="208"/>
      <c r="B55" s="245" t="s">
        <v>196</v>
      </c>
      <c r="C55" s="210"/>
      <c r="D55" s="250">
        <f>SUM(D53:D54)</f>
        <v>69392.543000000005</v>
      </c>
      <c r="F55" s="150"/>
    </row>
    <row r="56" spans="1:6" ht="14">
      <c r="A56" s="208"/>
      <c r="B56" s="209"/>
      <c r="C56" s="210"/>
      <c r="D56" s="211"/>
      <c r="F56" s="150"/>
    </row>
    <row r="57" spans="1:6" ht="16">
      <c r="A57" s="170" t="s">
        <v>62</v>
      </c>
      <c r="B57" s="117"/>
      <c r="C57" s="127"/>
      <c r="D57" s="88"/>
      <c r="E57" s="89"/>
      <c r="F57" s="171">
        <f>E50+E51</f>
        <v>198657.50300000003</v>
      </c>
    </row>
    <row r="58" spans="1:6" ht="16">
      <c r="A58" s="170" t="s">
        <v>44</v>
      </c>
      <c r="B58" s="117"/>
      <c r="C58" s="127"/>
      <c r="D58" s="88"/>
      <c r="E58" s="89"/>
      <c r="F58" s="172">
        <v>0</v>
      </c>
    </row>
    <row r="59" spans="1:6" ht="17" thickBot="1">
      <c r="A59" s="173" t="s">
        <v>63</v>
      </c>
      <c r="B59" s="118"/>
      <c r="C59" s="128"/>
      <c r="D59" s="90"/>
      <c r="E59" s="91"/>
      <c r="F59" s="174">
        <f>F57+F58</f>
        <v>198657.50300000003</v>
      </c>
    </row>
    <row r="60" spans="1:6" ht="14" thickTop="1">
      <c r="A60" s="137"/>
      <c r="F60" s="150"/>
    </row>
    <row r="61" spans="1:6">
      <c r="A61" s="137"/>
      <c r="F61" s="150"/>
    </row>
    <row r="62" spans="1:6">
      <c r="A62" s="213"/>
      <c r="B62" s="119"/>
      <c r="F62" s="150"/>
    </row>
    <row r="63" spans="1:6" ht="14" thickBot="1">
      <c r="A63" s="204"/>
      <c r="B63" s="175"/>
      <c r="C63" s="176"/>
      <c r="D63" s="177"/>
      <c r="E63" s="178"/>
      <c r="F63" s="179"/>
    </row>
    <row r="65" spans="1:1" ht="14">
      <c r="A65" s="20" t="s">
        <v>59</v>
      </c>
    </row>
  </sheetData>
  <dataConsolidate/>
  <mergeCells count="18">
    <mergeCell ref="D7:E7"/>
    <mergeCell ref="D8:E8"/>
    <mergeCell ref="D9:E9"/>
    <mergeCell ref="D1:E1"/>
    <mergeCell ref="D2:E2"/>
    <mergeCell ref="D3:E3"/>
    <mergeCell ref="D4:E4"/>
    <mergeCell ref="D6:E6"/>
    <mergeCell ref="A13:F13"/>
    <mergeCell ref="A17:B17"/>
    <mergeCell ref="A31:B31"/>
    <mergeCell ref="A16:B16"/>
    <mergeCell ref="A19:B19"/>
    <mergeCell ref="A18:B18"/>
    <mergeCell ref="A27:B27"/>
    <mergeCell ref="A28:B28"/>
    <mergeCell ref="A30:B30"/>
    <mergeCell ref="A20:B20"/>
  </mergeCells>
  <dataValidations count="1">
    <dataValidation allowBlank="1" sqref="F7:G8 F1:G4 G13:H13 C27:P35 C36:F36 C1:C4 D48:F48 C49:F51 A50:B51 E38:F38 A7:A12 B10:F12 H1:H9 C6:C9 I10:I12 B1:B9 A1:A5 A38 A47:A48 B38:B43 B45:B49 G36:P51 C39:F47 C25:F25 G25:P26 E26:F26 C14:P24 A13:B31 A33:B36 A52:A65403 C52:P65403 B52:B54 B56:B65403" xr:uid="{1565C798-84F9-4426-9052-CE54D7F1F224}"/>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8"/>
  </sheetPr>
  <dimension ref="A1:L114"/>
  <sheetViews>
    <sheetView showGridLines="0" tabSelected="1" zoomScale="129" zoomScaleNormal="129" zoomScaleSheetLayoutView="75" workbookViewId="0">
      <selection activeCell="A4" sqref="A4"/>
    </sheetView>
  </sheetViews>
  <sheetFormatPr baseColWidth="10" defaultColWidth="12.5" defaultRowHeight="13"/>
  <cols>
    <col min="1" max="1" width="94.5" style="20" customWidth="1"/>
    <col min="2" max="2" width="49.83203125" style="20" customWidth="1"/>
    <col min="3" max="3" width="13.83203125" style="27" customWidth="1"/>
    <col min="4" max="4" width="17"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86" t="s">
        <v>68</v>
      </c>
      <c r="E1" s="287"/>
      <c r="F1" s="134"/>
    </row>
    <row r="2" spans="1:12" s="27" customFormat="1" ht="23">
      <c r="A2" s="135"/>
      <c r="B2" s="20"/>
      <c r="C2" s="123" t="s">
        <v>25</v>
      </c>
      <c r="D2" s="288" t="s">
        <v>81</v>
      </c>
      <c r="E2" s="280"/>
      <c r="F2" s="136"/>
    </row>
    <row r="3" spans="1:12" s="27" customFormat="1" ht="28">
      <c r="A3" s="135" t="s">
        <v>67</v>
      </c>
      <c r="B3" s="20"/>
      <c r="C3" s="123" t="s">
        <v>64</v>
      </c>
      <c r="D3" s="290" t="s">
        <v>90</v>
      </c>
      <c r="E3" s="290"/>
      <c r="F3" s="136"/>
    </row>
    <row r="4" spans="1:12" s="27" customFormat="1" ht="28">
      <c r="A4" s="137"/>
      <c r="B4" s="20"/>
      <c r="C4" s="123" t="s">
        <v>26</v>
      </c>
      <c r="D4" s="288" t="s">
        <v>79</v>
      </c>
      <c r="E4" s="280"/>
      <c r="F4" s="136"/>
    </row>
    <row r="5" spans="1:12" s="27" customFormat="1" ht="19">
      <c r="A5" s="180" t="s">
        <v>60</v>
      </c>
      <c r="B5" s="121"/>
      <c r="F5" s="136"/>
    </row>
    <row r="6" spans="1:12" s="27" customFormat="1" ht="34">
      <c r="A6" s="181" t="s">
        <v>85</v>
      </c>
      <c r="B6" s="138"/>
      <c r="C6" s="123" t="s">
        <v>27</v>
      </c>
      <c r="D6" s="289" t="s">
        <v>80</v>
      </c>
      <c r="E6" s="289"/>
      <c r="F6" s="136"/>
    </row>
    <row r="7" spans="1:12" s="27" customFormat="1" ht="34">
      <c r="A7" s="181" t="s">
        <v>61</v>
      </c>
      <c r="B7" s="120"/>
      <c r="C7" s="124" t="s">
        <v>59</v>
      </c>
      <c r="D7" s="280"/>
      <c r="E7" s="280"/>
      <c r="F7" s="136"/>
    </row>
    <row r="8" spans="1:12" s="27" customFormat="1" ht="17">
      <c r="A8" s="181" t="s">
        <v>66</v>
      </c>
      <c r="B8" s="122"/>
      <c r="C8" s="123" t="s">
        <v>59</v>
      </c>
      <c r="D8" s="280"/>
      <c r="E8" s="280"/>
      <c r="F8" s="136"/>
    </row>
    <row r="9" spans="1:12">
      <c r="A9" s="183" t="s">
        <v>82</v>
      </c>
      <c r="C9" s="125" t="s">
        <v>59</v>
      </c>
      <c r="D9" s="281"/>
      <c r="E9" s="282"/>
      <c r="F9" s="139"/>
      <c r="G9" s="22"/>
      <c r="H9" s="22"/>
      <c r="I9" s="22"/>
      <c r="J9" s="22"/>
      <c r="L9" s="22"/>
    </row>
    <row r="10" spans="1:12" ht="57" customHeight="1">
      <c r="A10" s="181" t="s">
        <v>83</v>
      </c>
      <c r="B10" s="137"/>
      <c r="C10" s="20"/>
      <c r="E10" s="23"/>
      <c r="F10" s="139"/>
      <c r="G10" s="22"/>
      <c r="H10" s="22"/>
      <c r="I10" s="22"/>
      <c r="J10" s="22"/>
      <c r="L10" s="22"/>
    </row>
    <row r="11" spans="1:12" ht="36" customHeight="1" thickBot="1">
      <c r="A11" s="182" t="s">
        <v>84</v>
      </c>
      <c r="C11" s="20"/>
      <c r="E11" s="23"/>
      <c r="F11" s="139"/>
      <c r="G11" s="22"/>
      <c r="H11" s="22"/>
      <c r="I11" s="22"/>
      <c r="J11" s="22"/>
      <c r="L11" s="22"/>
    </row>
    <row r="12" spans="1:12">
      <c r="A12" s="137"/>
      <c r="C12" s="20"/>
      <c r="E12" s="23"/>
      <c r="F12" s="139"/>
      <c r="G12" s="22"/>
      <c r="H12" s="22"/>
      <c r="I12" s="22"/>
      <c r="J12" s="22"/>
      <c r="L12" s="22"/>
    </row>
    <row r="13" spans="1:12" s="24" customFormat="1">
      <c r="A13" s="283" t="s">
        <v>86</v>
      </c>
      <c r="B13" s="284"/>
      <c r="C13" s="284"/>
      <c r="D13" s="284"/>
      <c r="E13" s="284"/>
      <c r="F13" s="285"/>
    </row>
    <row r="14" spans="1:12" ht="29" thickBot="1">
      <c r="A14" s="141"/>
      <c r="B14" s="130" t="s">
        <v>65</v>
      </c>
      <c r="C14" s="114" t="s">
        <v>236</v>
      </c>
      <c r="D14" s="114" t="s">
        <v>32</v>
      </c>
      <c r="E14" s="115" t="s">
        <v>15</v>
      </c>
      <c r="F14" s="142" t="s">
        <v>45</v>
      </c>
      <c r="G14" s="111"/>
      <c r="H14" s="111"/>
      <c r="I14" s="112"/>
      <c r="J14" s="111"/>
      <c r="K14" s="111"/>
      <c r="L14" s="25"/>
    </row>
    <row r="15" spans="1:12">
      <c r="A15" s="219" t="s">
        <v>117</v>
      </c>
      <c r="B15" s="184"/>
      <c r="C15" s="167"/>
      <c r="D15" s="217"/>
      <c r="E15" s="218"/>
      <c r="F15" s="185"/>
      <c r="G15" s="111"/>
      <c r="H15" s="111"/>
      <c r="I15" s="112"/>
      <c r="J15" s="111"/>
      <c r="K15" s="111"/>
      <c r="L15" s="25"/>
    </row>
    <row r="16" spans="1:12">
      <c r="A16" s="143" t="s">
        <v>91</v>
      </c>
      <c r="B16" s="144"/>
      <c r="C16" s="145"/>
      <c r="D16" s="146"/>
      <c r="E16" s="147"/>
      <c r="F16" s="148"/>
      <c r="G16" s="111"/>
      <c r="H16" s="111"/>
      <c r="I16" s="112"/>
      <c r="J16" s="111"/>
      <c r="K16" s="111"/>
      <c r="L16" s="25"/>
    </row>
    <row r="17" spans="1:12" ht="164" customHeight="1">
      <c r="A17" s="278" t="s">
        <v>98</v>
      </c>
      <c r="B17" s="279"/>
      <c r="C17" s="197">
        <f>SUM(DUBAI!C18:C21, SYDNEY!C18:C21,SINGAPORE!C18:C21,'NEW YORK CITY'!C18:C21,LONDON!C18:C21,'MEXICO CITY'!C18:C21,'SAO PAULO'!C18:C21)</f>
        <v>184</v>
      </c>
      <c r="D17" s="198">
        <v>975</v>
      </c>
      <c r="E17" s="198">
        <f t="shared" ref="E17:E25" si="0">C17*D17</f>
        <v>179400</v>
      </c>
      <c r="F17" s="200"/>
      <c r="G17" s="111"/>
      <c r="H17" s="111"/>
      <c r="I17" s="112"/>
      <c r="J17" s="111"/>
      <c r="K17" s="111"/>
      <c r="L17" s="25"/>
    </row>
    <row r="18" spans="1:12" ht="20" customHeight="1">
      <c r="A18" s="278" t="s">
        <v>95</v>
      </c>
      <c r="B18" s="279"/>
      <c r="C18" s="197">
        <f>SUM(DUBAI!C23,SYDNEY!C23,SINGAPORE!C23,'NEW YORK CITY'!C23,LONDON!C23,'MEXICO CITY'!C23,'SAO PAULO'!C23)</f>
        <v>35</v>
      </c>
      <c r="D18" s="198">
        <v>783.77</v>
      </c>
      <c r="E18" s="198">
        <f t="shared" si="0"/>
        <v>27431.95</v>
      </c>
      <c r="F18" s="200"/>
    </row>
    <row r="19" spans="1:12">
      <c r="A19" s="161"/>
      <c r="B19" s="184"/>
      <c r="D19" s="149"/>
      <c r="E19" s="149"/>
      <c r="F19" s="185"/>
      <c r="G19" s="111"/>
      <c r="H19" s="111"/>
      <c r="I19" s="112"/>
      <c r="J19" s="111"/>
      <c r="K19" s="111"/>
      <c r="L19" s="25"/>
    </row>
    <row r="20" spans="1:12">
      <c r="A20" s="152" t="s">
        <v>184</v>
      </c>
      <c r="B20" s="153"/>
      <c r="C20" s="154"/>
      <c r="D20" s="155"/>
      <c r="E20" s="155">
        <f>E17+E18</f>
        <v>206831.95</v>
      </c>
      <c r="F20" s="156">
        <f>E20</f>
        <v>206831.95</v>
      </c>
      <c r="G20" s="111"/>
      <c r="H20" s="111"/>
      <c r="I20" s="112"/>
      <c r="J20" s="111"/>
      <c r="K20" s="111"/>
      <c r="L20" s="25"/>
    </row>
    <row r="21" spans="1:12" customFormat="1" ht="17" customHeight="1">
      <c r="A21" s="238" t="s">
        <v>183</v>
      </c>
      <c r="B21" s="239"/>
      <c r="C21" s="239"/>
      <c r="D21" s="239"/>
      <c r="E21" s="240">
        <f>-(E20*0.45)</f>
        <v>-93074.377500000002</v>
      </c>
      <c r="F21" s="251">
        <f>E21</f>
        <v>-93074.377500000002</v>
      </c>
    </row>
    <row r="22" spans="1:12">
      <c r="A22" s="152" t="s">
        <v>186</v>
      </c>
      <c r="B22" s="153"/>
      <c r="C22" s="154"/>
      <c r="D22" s="155"/>
      <c r="E22" s="155">
        <f>E20+E21</f>
        <v>113757.57250000001</v>
      </c>
      <c r="F22" s="156">
        <f>E22</f>
        <v>113757.57250000001</v>
      </c>
      <c r="G22" s="111"/>
      <c r="H22" s="111"/>
      <c r="I22" s="112"/>
      <c r="J22" s="111"/>
      <c r="K22" s="111"/>
      <c r="L22" s="25"/>
    </row>
    <row r="23" spans="1:12" customFormat="1"/>
    <row r="24" spans="1:12">
      <c r="A24" s="143" t="s">
        <v>92</v>
      </c>
      <c r="B24" s="144"/>
      <c r="C24" s="145"/>
      <c r="D24" s="146"/>
      <c r="E24" s="147"/>
      <c r="F24" s="148"/>
      <c r="G24" s="111"/>
      <c r="H24" s="111"/>
      <c r="I24" s="112"/>
      <c r="J24" s="111"/>
      <c r="K24" s="111"/>
      <c r="L24" s="25"/>
    </row>
    <row r="25" spans="1:12" ht="43" customHeight="1">
      <c r="A25" s="278" t="s">
        <v>93</v>
      </c>
      <c r="B25" s="279"/>
      <c r="C25" s="197">
        <f>+SUM(DUBAI!C30:C31,SYDNEY!C30:C31,SINGAPORE!C30:C31,'NEW YORK CITY'!C30:C31,LONDON!C30:C31,'MEXICO CITY'!C30:C31,'SAO PAULO'!C30:C31)</f>
        <v>77</v>
      </c>
      <c r="D25" s="198">
        <v>1567.54</v>
      </c>
      <c r="E25" s="198">
        <f t="shared" si="0"/>
        <v>120700.58</v>
      </c>
      <c r="F25" s="200"/>
    </row>
    <row r="26" spans="1:12" ht="20" customHeight="1">
      <c r="A26" s="278" t="s">
        <v>95</v>
      </c>
      <c r="B26" s="279"/>
      <c r="C26" s="197">
        <f>SUM(DUBAI!C33:C33,SYDNEY!C33:C33,SINGAPORE!C33:C33,'NEW YORK CITY'!C33:C33,LONDON!C33:C33,'MEXICO CITY'!C33:C34,'SAO PAULO'!C33:C34)</f>
        <v>26</v>
      </c>
      <c r="D26" s="198">
        <v>783.77</v>
      </c>
      <c r="E26" s="198">
        <f t="shared" ref="E26" si="1">C26*D26</f>
        <v>20378.02</v>
      </c>
      <c r="F26" s="200"/>
    </row>
    <row r="27" spans="1:12">
      <c r="A27" s="151"/>
      <c r="B27" s="22"/>
      <c r="E27" s="149"/>
      <c r="F27" s="150"/>
    </row>
    <row r="28" spans="1:12">
      <c r="A28" s="152" t="s">
        <v>185</v>
      </c>
      <c r="B28" s="153"/>
      <c r="C28" s="154"/>
      <c r="D28" s="155"/>
      <c r="E28" s="155">
        <f>E25+E26</f>
        <v>141078.6</v>
      </c>
      <c r="F28" s="156">
        <f>E28</f>
        <v>141078.6</v>
      </c>
    </row>
    <row r="29" spans="1:12" customFormat="1" ht="17" customHeight="1">
      <c r="A29" s="238" t="s">
        <v>183</v>
      </c>
      <c r="B29" s="239"/>
      <c r="C29" s="239"/>
      <c r="D29" s="239"/>
      <c r="E29" s="240">
        <f>-(E28*0.45)</f>
        <v>-63485.37</v>
      </c>
      <c r="F29" s="251">
        <f>E29</f>
        <v>-63485.37</v>
      </c>
    </row>
    <row r="30" spans="1:12">
      <c r="A30" s="152" t="s">
        <v>187</v>
      </c>
      <c r="B30" s="153"/>
      <c r="C30" s="154"/>
      <c r="D30" s="155"/>
      <c r="E30" s="155">
        <f>E28+E29</f>
        <v>77593.23000000001</v>
      </c>
      <c r="F30" s="156">
        <f>E30</f>
        <v>77593.23000000001</v>
      </c>
      <c r="G30" s="111"/>
      <c r="H30" s="111"/>
      <c r="I30" s="112"/>
      <c r="J30" s="111"/>
      <c r="K30" s="111"/>
      <c r="L30" s="25"/>
    </row>
    <row r="31" spans="1:12">
      <c r="A31" s="274" t="s">
        <v>70</v>
      </c>
      <c r="B31" s="275"/>
      <c r="C31" s="276"/>
      <c r="D31" s="276"/>
      <c r="E31" s="276"/>
      <c r="F31" s="277"/>
    </row>
    <row r="32" spans="1:12" ht="43" customHeight="1">
      <c r="A32" s="278" t="s">
        <v>94</v>
      </c>
      <c r="B32" s="279"/>
      <c r="C32" s="197">
        <f>SUM(DUBAI!C40:C43,SYDNEY!C40:C43,SINGAPORE!C40:C43,'NEW YORK CITY'!C40:C43,LONDON!C40:C43,'MEXICO CITY'!C40:C43,'SAO PAULO'!C40:C43)</f>
        <v>156</v>
      </c>
      <c r="D32" s="198">
        <v>1386.67</v>
      </c>
      <c r="E32" s="198">
        <f t="shared" ref="E32" si="2">C32*D32</f>
        <v>216320.52000000002</v>
      </c>
      <c r="F32" s="200"/>
    </row>
    <row r="33" spans="1:12">
      <c r="A33" s="187"/>
      <c r="B33" s="186"/>
      <c r="C33" s="157"/>
      <c r="D33" s="157"/>
      <c r="E33" s="157"/>
      <c r="F33" s="158"/>
    </row>
    <row r="34" spans="1:12">
      <c r="A34" s="152" t="s">
        <v>188</v>
      </c>
      <c r="B34" s="153"/>
      <c r="C34" s="154"/>
      <c r="D34" s="155"/>
      <c r="E34" s="155">
        <f>E32+E33</f>
        <v>216320.52000000002</v>
      </c>
      <c r="F34" s="156">
        <f>E34</f>
        <v>216320.52000000002</v>
      </c>
    </row>
    <row r="35" spans="1:12" customFormat="1" ht="17" customHeight="1">
      <c r="A35" s="238" t="s">
        <v>183</v>
      </c>
      <c r="B35" s="239"/>
      <c r="C35" s="239"/>
      <c r="D35" s="239"/>
      <c r="E35" s="240">
        <f>-(E34*0.45)</f>
        <v>-97344.234000000011</v>
      </c>
      <c r="F35" s="251">
        <f>E35</f>
        <v>-97344.234000000011</v>
      </c>
    </row>
    <row r="36" spans="1:12">
      <c r="A36" s="152" t="s">
        <v>189</v>
      </c>
      <c r="B36" s="153"/>
      <c r="C36" s="154"/>
      <c r="D36" s="155"/>
      <c r="E36" s="155">
        <f>E34+E35</f>
        <v>118976.28600000001</v>
      </c>
      <c r="F36" s="156">
        <f>E36</f>
        <v>118976.28600000001</v>
      </c>
      <c r="G36" s="111"/>
      <c r="H36" s="111"/>
      <c r="I36" s="112"/>
      <c r="J36" s="111"/>
      <c r="K36" s="111"/>
      <c r="L36" s="25"/>
    </row>
    <row r="37" spans="1:12">
      <c r="A37" s="187"/>
      <c r="B37" s="186"/>
      <c r="C37" s="157"/>
      <c r="D37" s="157"/>
      <c r="E37" s="157"/>
      <c r="F37" s="158"/>
    </row>
    <row r="38" spans="1:12">
      <c r="A38" s="274" t="s">
        <v>71</v>
      </c>
      <c r="B38" s="275"/>
      <c r="C38" s="276"/>
      <c r="D38" s="276"/>
      <c r="E38" s="276"/>
      <c r="F38" s="277"/>
    </row>
    <row r="39" spans="1:12" ht="27" customHeight="1">
      <c r="A39" s="278" t="s">
        <v>237</v>
      </c>
      <c r="B39" s="279"/>
      <c r="C39" s="197">
        <v>0</v>
      </c>
      <c r="D39" s="198">
        <v>0</v>
      </c>
      <c r="E39" s="198">
        <f>C39*D39</f>
        <v>0</v>
      </c>
      <c r="F39" s="200"/>
    </row>
    <row r="40" spans="1:12">
      <c r="A40" s="137"/>
      <c r="C40" s="160"/>
      <c r="D40" s="149"/>
      <c r="E40" s="149"/>
      <c r="F40" s="150"/>
    </row>
    <row r="41" spans="1:12">
      <c r="A41" s="152" t="s">
        <v>72</v>
      </c>
      <c r="B41" s="153"/>
      <c r="C41" s="154"/>
      <c r="D41" s="155"/>
      <c r="E41" s="155">
        <f>E39</f>
        <v>0</v>
      </c>
      <c r="F41" s="156">
        <f>E41</f>
        <v>0</v>
      </c>
    </row>
    <row r="42" spans="1:12">
      <c r="A42" s="137"/>
      <c r="C42" s="160"/>
      <c r="D42" s="149"/>
      <c r="E42" s="149"/>
      <c r="F42" s="150"/>
    </row>
    <row r="43" spans="1:12">
      <c r="A43" s="274" t="s">
        <v>242</v>
      </c>
      <c r="B43" s="275"/>
      <c r="C43" s="276"/>
      <c r="D43" s="276"/>
      <c r="E43" s="276"/>
      <c r="F43" s="277"/>
    </row>
    <row r="44" spans="1:12" ht="46" customHeight="1">
      <c r="A44" s="278" t="s">
        <v>243</v>
      </c>
      <c r="B44" s="279"/>
      <c r="C44" s="197"/>
      <c r="D44" s="198"/>
      <c r="E44" s="198"/>
      <c r="F44" s="200"/>
    </row>
    <row r="45" spans="1:12">
      <c r="A45" s="137"/>
      <c r="C45" s="160"/>
      <c r="D45" s="149"/>
      <c r="E45" s="149"/>
      <c r="F45" s="150"/>
    </row>
    <row r="46" spans="1:12">
      <c r="A46" s="274" t="s">
        <v>244</v>
      </c>
      <c r="B46" s="275"/>
      <c r="C46" s="276"/>
      <c r="D46" s="276"/>
      <c r="E46" s="276"/>
      <c r="F46" s="277"/>
    </row>
    <row r="47" spans="1:12" ht="67" customHeight="1">
      <c r="A47" s="278" t="s">
        <v>243</v>
      </c>
      <c r="B47" s="279"/>
      <c r="C47" s="197"/>
      <c r="D47" s="198"/>
      <c r="E47" s="198"/>
      <c r="F47" s="200"/>
    </row>
    <row r="48" spans="1:12">
      <c r="A48" s="137"/>
      <c r="C48" s="160"/>
      <c r="D48" s="149"/>
      <c r="E48" s="149"/>
      <c r="F48" s="150"/>
    </row>
    <row r="49" spans="1:12">
      <c r="A49" s="274" t="s">
        <v>73</v>
      </c>
      <c r="B49" s="275"/>
      <c r="C49" s="276"/>
      <c r="D49" s="276"/>
      <c r="E49" s="276"/>
      <c r="F49" s="277"/>
    </row>
    <row r="50" spans="1:12" ht="67" customHeight="1">
      <c r="A50" s="278" t="s">
        <v>238</v>
      </c>
      <c r="B50" s="279"/>
      <c r="C50" s="197">
        <f>SUM(DUBAI!C50:C52,SYDNEY!C50:C52,SINGAPORE!C50:C52,'NEW YORK CITY'!C50:C52,LONDON!C50:C52,'MEXICO CITY'!C50:C52,'SAO PAULO'!C50:C52)</f>
        <v>82</v>
      </c>
      <c r="D50" s="198">
        <v>975</v>
      </c>
      <c r="E50" s="198">
        <f>C50*D50</f>
        <v>79950</v>
      </c>
      <c r="F50" s="200"/>
    </row>
    <row r="51" spans="1:12">
      <c r="A51" s="137"/>
      <c r="C51" s="160"/>
      <c r="D51" s="149"/>
      <c r="E51" s="149"/>
      <c r="F51" s="150"/>
    </row>
    <row r="52" spans="1:12">
      <c r="A52" s="152" t="s">
        <v>249</v>
      </c>
      <c r="B52" s="153"/>
      <c r="C52" s="154"/>
      <c r="D52" s="155"/>
      <c r="E52" s="155">
        <f>E50</f>
        <v>79950</v>
      </c>
      <c r="F52" s="156">
        <f>E52</f>
        <v>79950</v>
      </c>
    </row>
    <row r="53" spans="1:12" customFormat="1" ht="17" customHeight="1">
      <c r="A53" s="238" t="s">
        <v>183</v>
      </c>
      <c r="B53" s="239"/>
      <c r="C53" s="239"/>
      <c r="D53" s="239"/>
      <c r="E53" s="240">
        <f>-(E52*0.45)</f>
        <v>-35977.5</v>
      </c>
      <c r="F53" s="251">
        <f>E53</f>
        <v>-35977.5</v>
      </c>
    </row>
    <row r="54" spans="1:12">
      <c r="A54" s="152" t="s">
        <v>250</v>
      </c>
      <c r="B54" s="153"/>
      <c r="C54" s="154"/>
      <c r="D54" s="155"/>
      <c r="E54" s="155">
        <f>E52+E53</f>
        <v>43972.5</v>
      </c>
      <c r="F54" s="156">
        <f>E54</f>
        <v>43972.5</v>
      </c>
      <c r="G54" s="111"/>
      <c r="H54" s="111"/>
      <c r="I54" s="112"/>
      <c r="J54" s="111"/>
      <c r="K54" s="111"/>
      <c r="L54" s="25"/>
    </row>
    <row r="55" spans="1:12">
      <c r="A55" s="137"/>
      <c r="C55" s="160"/>
      <c r="D55" s="149"/>
      <c r="E55" s="149"/>
      <c r="F55" s="150"/>
    </row>
    <row r="56" spans="1:12">
      <c r="A56" s="274" t="s">
        <v>245</v>
      </c>
      <c r="B56" s="275"/>
      <c r="C56" s="276"/>
      <c r="D56" s="276"/>
      <c r="E56" s="276"/>
      <c r="F56" s="277"/>
    </row>
    <row r="57" spans="1:12" ht="186" customHeight="1">
      <c r="A57" s="278" t="s">
        <v>241</v>
      </c>
      <c r="B57" s="279"/>
      <c r="C57" s="197">
        <f>SUM(DUBAI!C59:C62,SYDNEY!C59:C62,SINGAPORE!C59:C62,'NEW YORK CITY'!C59:C62,LONDON!C59:C62,'MEXICO CITY'!C59:C62,'SAO PAULO'!C59:C62)</f>
        <v>192</v>
      </c>
      <c r="D57" s="198">
        <v>975</v>
      </c>
      <c r="E57" s="198">
        <f t="shared" ref="E57" si="3">C57*D57</f>
        <v>187200</v>
      </c>
      <c r="F57" s="200"/>
    </row>
    <row r="58" spans="1:12">
      <c r="A58" s="161"/>
      <c r="B58" s="162"/>
      <c r="C58" s="160"/>
      <c r="D58" s="163"/>
      <c r="E58" s="149"/>
      <c r="F58" s="164"/>
      <c r="G58" s="111"/>
      <c r="H58" s="111"/>
      <c r="I58" s="112"/>
      <c r="J58" s="111"/>
      <c r="K58" s="111"/>
      <c r="L58" s="25"/>
    </row>
    <row r="59" spans="1:12">
      <c r="A59" s="152" t="s">
        <v>255</v>
      </c>
      <c r="B59" s="153"/>
      <c r="C59" s="154"/>
      <c r="D59" s="155"/>
      <c r="E59" s="155">
        <f>E57</f>
        <v>187200</v>
      </c>
      <c r="F59" s="156">
        <f>E59</f>
        <v>187200</v>
      </c>
    </row>
    <row r="60" spans="1:12" customFormat="1" ht="17" customHeight="1">
      <c r="A60" s="238" t="s">
        <v>183</v>
      </c>
      <c r="B60" s="239"/>
      <c r="C60" s="239"/>
      <c r="D60" s="239"/>
      <c r="E60" s="240">
        <f>-(E59*0.45)</f>
        <v>-84240</v>
      </c>
      <c r="F60" s="251">
        <f>E60</f>
        <v>-84240</v>
      </c>
    </row>
    <row r="61" spans="1:12">
      <c r="A61" s="152" t="s">
        <v>252</v>
      </c>
      <c r="B61" s="153"/>
      <c r="C61" s="154"/>
      <c r="D61" s="155"/>
      <c r="E61" s="155">
        <f>E59+E60</f>
        <v>102960</v>
      </c>
      <c r="F61" s="156">
        <f>E61</f>
        <v>102960</v>
      </c>
      <c r="G61" s="111"/>
      <c r="H61" s="111"/>
      <c r="I61" s="112"/>
      <c r="J61" s="111"/>
      <c r="K61" s="111"/>
      <c r="L61" s="25"/>
    </row>
    <row r="62" spans="1:12">
      <c r="A62" s="165"/>
      <c r="B62" s="166"/>
      <c r="C62" s="167"/>
      <c r="D62" s="168"/>
      <c r="E62" s="168"/>
      <c r="F62" s="169"/>
    </row>
    <row r="63" spans="1:12" ht="18" customHeight="1">
      <c r="A63" s="143" t="s">
        <v>240</v>
      </c>
      <c r="B63" s="144"/>
      <c r="C63" s="145"/>
      <c r="D63" s="146"/>
      <c r="E63" s="147"/>
      <c r="F63" s="148"/>
    </row>
    <row r="64" spans="1:12" ht="45" customHeight="1">
      <c r="A64" s="278" t="s">
        <v>239</v>
      </c>
      <c r="B64" s="279"/>
      <c r="C64" s="197">
        <v>0</v>
      </c>
      <c r="D64" s="198">
        <v>0</v>
      </c>
      <c r="E64" s="198">
        <f t="shared" ref="E64" si="4">C64*D64</f>
        <v>0</v>
      </c>
      <c r="F64" s="200"/>
    </row>
    <row r="65" spans="1:6">
      <c r="A65" s="22"/>
      <c r="B65" s="188"/>
      <c r="C65" s="189"/>
      <c r="D65" s="190"/>
      <c r="E65" s="190"/>
      <c r="F65" s="191"/>
    </row>
    <row r="66" spans="1:6">
      <c r="A66" s="143" t="s">
        <v>74</v>
      </c>
      <c r="B66" s="144"/>
      <c r="C66" s="145"/>
      <c r="D66" s="146"/>
      <c r="E66" s="147"/>
      <c r="F66" s="148"/>
    </row>
    <row r="67" spans="1:6" ht="30" customHeight="1">
      <c r="A67" s="278" t="s">
        <v>239</v>
      </c>
      <c r="B67" s="279"/>
      <c r="C67" s="197">
        <v>0</v>
      </c>
      <c r="D67" s="198">
        <v>0</v>
      </c>
      <c r="E67" s="198">
        <f t="shared" ref="E67" si="5">C67*D67</f>
        <v>0</v>
      </c>
      <c r="F67" s="200"/>
    </row>
    <row r="68" spans="1:6">
      <c r="A68" s="22"/>
      <c r="B68" s="192"/>
      <c r="D68" s="149"/>
      <c r="E68" s="149"/>
      <c r="F68" s="191"/>
    </row>
    <row r="69" spans="1:6">
      <c r="A69" s="152" t="s">
        <v>75</v>
      </c>
      <c r="B69" s="153"/>
      <c r="C69" s="154"/>
      <c r="D69" s="155"/>
      <c r="E69" s="155">
        <f>E67</f>
        <v>0</v>
      </c>
      <c r="F69" s="156">
        <f>E69</f>
        <v>0</v>
      </c>
    </row>
    <row r="70" spans="1:6" customFormat="1">
      <c r="F70" s="150"/>
    </row>
    <row r="71" spans="1:6" customFormat="1">
      <c r="F71" s="150"/>
    </row>
    <row r="72" spans="1:6" customFormat="1">
      <c r="A72" s="241" t="s">
        <v>191</v>
      </c>
      <c r="F72" s="150"/>
    </row>
    <row r="73" spans="1:6" ht="14">
      <c r="A73" s="212" t="s">
        <v>140</v>
      </c>
      <c r="B73" s="205"/>
      <c r="C73" s="206"/>
      <c r="D73" s="207">
        <f>DUBAI!E153</f>
        <v>66833.40400000001</v>
      </c>
      <c r="F73" s="150"/>
    </row>
    <row r="74" spans="1:6" ht="14">
      <c r="A74" s="212" t="s">
        <v>143</v>
      </c>
      <c r="B74" s="205"/>
      <c r="C74" s="206"/>
      <c r="D74" s="207">
        <f>SYDNEY!E150</f>
        <v>71471.064500000008</v>
      </c>
      <c r="F74" s="150"/>
    </row>
    <row r="75" spans="1:6" ht="14">
      <c r="A75" s="212" t="s">
        <v>141</v>
      </c>
      <c r="B75" s="205"/>
      <c r="C75" s="206"/>
      <c r="D75" s="207">
        <f>SINGAPORE!E150</f>
        <v>66833.40400000001</v>
      </c>
      <c r="F75" s="150"/>
    </row>
    <row r="76" spans="1:6" ht="14">
      <c r="A76" s="212" t="s">
        <v>142</v>
      </c>
      <c r="B76" s="205"/>
      <c r="C76" s="206"/>
      <c r="D76" s="207">
        <f>'NEW YORK CITY'!E150</f>
        <v>57558.082999999999</v>
      </c>
      <c r="F76" s="150"/>
    </row>
    <row r="77" spans="1:6" ht="14">
      <c r="A77" s="212" t="s">
        <v>144</v>
      </c>
      <c r="B77" s="205"/>
      <c r="C77" s="206"/>
      <c r="D77" s="207">
        <f>LONDON!E151</f>
        <v>60896.824999999997</v>
      </c>
      <c r="F77" s="150"/>
    </row>
    <row r="78" spans="1:6" ht="14">
      <c r="A78" s="212" t="s">
        <v>145</v>
      </c>
      <c r="B78" s="205"/>
      <c r="C78" s="206"/>
      <c r="D78" s="207">
        <f>'MEXICO CITY'!E150</f>
        <v>66833.40400000001</v>
      </c>
      <c r="F78" s="150"/>
    </row>
    <row r="79" spans="1:6" ht="14">
      <c r="A79" s="212" t="s">
        <v>146</v>
      </c>
      <c r="B79" s="205"/>
      <c r="C79" s="206"/>
      <c r="D79" s="207">
        <f>'SAO PAULO'!E150</f>
        <v>66833.40400000001</v>
      </c>
      <c r="F79" s="150"/>
    </row>
    <row r="80" spans="1:6" customFormat="1">
      <c r="B80" s="245" t="s">
        <v>196</v>
      </c>
      <c r="D80" s="246">
        <f>SUM(D73:D79)</f>
        <v>457259.58850000007</v>
      </c>
      <c r="F80" s="150"/>
    </row>
    <row r="81" spans="1:6" customFormat="1">
      <c r="B81" s="244"/>
      <c r="F81" s="150"/>
    </row>
    <row r="82" spans="1:6" customFormat="1" ht="14">
      <c r="A82" s="242" t="s">
        <v>192</v>
      </c>
      <c r="F82" s="150"/>
    </row>
    <row r="83" spans="1:6" ht="28">
      <c r="A83" s="212" t="s">
        <v>256</v>
      </c>
      <c r="B83" s="205"/>
      <c r="C83" s="206"/>
      <c r="D83" s="207">
        <f>DUBAI!E154</f>
        <v>133163.69</v>
      </c>
      <c r="F83" s="150"/>
    </row>
    <row r="84" spans="1:6" ht="28">
      <c r="A84" s="212" t="s">
        <v>259</v>
      </c>
      <c r="B84" s="205"/>
      <c r="C84" s="206"/>
      <c r="D84" s="207">
        <f>SYDNEY!E151</f>
        <v>238298</v>
      </c>
      <c r="F84" s="150"/>
    </row>
    <row r="85" spans="1:6" ht="28">
      <c r="A85" s="212" t="s">
        <v>258</v>
      </c>
      <c r="B85" s="205"/>
      <c r="C85" s="206"/>
      <c r="D85" s="207">
        <f>SINGAPORE!E151</f>
        <v>221362</v>
      </c>
      <c r="F85" s="150"/>
    </row>
    <row r="86" spans="1:6" ht="28">
      <c r="A86" s="212" t="s">
        <v>260</v>
      </c>
      <c r="B86" s="205"/>
      <c r="C86" s="206"/>
      <c r="D86" s="207">
        <f>'NEW YORK CITY'!E151</f>
        <v>227160</v>
      </c>
      <c r="F86" s="150"/>
    </row>
    <row r="87" spans="1:6" ht="31" customHeight="1">
      <c r="A87" s="212" t="s">
        <v>261</v>
      </c>
      <c r="B87" s="205"/>
      <c r="C87" s="206"/>
      <c r="D87" s="207">
        <f>LONDON!E152</f>
        <v>339190</v>
      </c>
      <c r="F87" s="150"/>
    </row>
    <row r="88" spans="1:6" ht="28">
      <c r="A88" s="212" t="s">
        <v>262</v>
      </c>
      <c r="B88" s="205"/>
      <c r="C88" s="206"/>
      <c r="D88" s="207">
        <f>'MEXICO CITY'!E151</f>
        <v>213600.6</v>
      </c>
      <c r="F88" s="150"/>
    </row>
    <row r="89" spans="1:6" ht="28">
      <c r="A89" s="212" t="s">
        <v>263</v>
      </c>
      <c r="B89" s="205"/>
      <c r="C89" s="206"/>
      <c r="D89" s="207">
        <f>'SAO PAULO'!E151</f>
        <v>190077</v>
      </c>
      <c r="F89" s="150"/>
    </row>
    <row r="90" spans="1:6">
      <c r="A90" s="22"/>
      <c r="B90" s="245" t="s">
        <v>195</v>
      </c>
      <c r="C90" s="22"/>
      <c r="D90" s="247">
        <f>SUM(D83:D89)</f>
        <v>1562851.29</v>
      </c>
      <c r="E90" s="22"/>
      <c r="F90" s="140"/>
    </row>
    <row r="91" spans="1:6">
      <c r="A91" s="22"/>
      <c r="B91" s="244"/>
      <c r="C91" s="22"/>
      <c r="D91" s="22"/>
      <c r="E91" s="22"/>
      <c r="F91" s="140"/>
    </row>
    <row r="92" spans="1:6">
      <c r="A92" s="143" t="s">
        <v>52</v>
      </c>
      <c r="B92" s="144"/>
      <c r="C92" s="145"/>
      <c r="D92" s="146"/>
      <c r="E92" s="147"/>
      <c r="F92" s="148"/>
    </row>
    <row r="93" spans="1:6" ht="43">
      <c r="A93" s="202" t="s">
        <v>87</v>
      </c>
      <c r="B93" s="199"/>
      <c r="C93" s="197">
        <v>0</v>
      </c>
      <c r="D93" s="198">
        <v>0</v>
      </c>
      <c r="E93" s="198">
        <f t="shared" ref="E93:E94" si="6">C93*D93</f>
        <v>0</v>
      </c>
      <c r="F93" s="200"/>
    </row>
    <row r="94" spans="1:6" ht="14">
      <c r="A94" s="232" t="s">
        <v>97</v>
      </c>
      <c r="B94" s="233"/>
      <c r="C94" s="234">
        <v>1</v>
      </c>
      <c r="D94" s="235">
        <v>-90000</v>
      </c>
      <c r="E94" s="235">
        <f t="shared" si="6"/>
        <v>-90000</v>
      </c>
      <c r="F94" s="200"/>
    </row>
    <row r="95" spans="1:6">
      <c r="A95" s="203"/>
      <c r="B95" s="199"/>
      <c r="C95" s="197">
        <v>0</v>
      </c>
      <c r="D95" s="198">
        <f>SUM(DUBAI!E144,SYDNEY!E141,SINGAPORE!E141,'NEW YORK CITY'!E141,LONDON!E142,'MEXICO CITY'!E141,'SAO PAULO'!E141)</f>
        <v>0</v>
      </c>
      <c r="E95" s="198">
        <f t="shared" ref="E95:E97" si="7">C95*D95</f>
        <v>0</v>
      </c>
      <c r="F95" s="200"/>
    </row>
    <row r="96" spans="1:6">
      <c r="A96" s="202"/>
      <c r="B96" s="199"/>
      <c r="C96" s="197"/>
      <c r="D96" s="198"/>
      <c r="E96" s="198"/>
      <c r="F96" s="200"/>
    </row>
    <row r="97" spans="1:6">
      <c r="A97" s="203"/>
      <c r="B97" s="199"/>
      <c r="C97" s="197">
        <v>0</v>
      </c>
      <c r="D97" s="198">
        <v>0</v>
      </c>
      <c r="E97" s="198">
        <f t="shared" si="7"/>
        <v>0</v>
      </c>
      <c r="F97" s="200"/>
    </row>
    <row r="98" spans="1:6">
      <c r="A98" s="192"/>
      <c r="B98" s="188"/>
      <c r="D98" s="149"/>
      <c r="E98" s="149"/>
      <c r="F98" s="191"/>
    </row>
    <row r="99" spans="1:6">
      <c r="A99" s="152" t="s">
        <v>55</v>
      </c>
      <c r="B99" s="153"/>
      <c r="C99" s="154"/>
      <c r="D99" s="155"/>
      <c r="E99" s="155">
        <f>E93+E94+E95+E96+E97</f>
        <v>-90000</v>
      </c>
      <c r="F99" s="156">
        <f>E99</f>
        <v>-90000</v>
      </c>
    </row>
    <row r="100" spans="1:6" ht="14" thickBot="1">
      <c r="A100" s="22"/>
      <c r="F100" s="150"/>
    </row>
    <row r="101" spans="1:6" ht="15" thickBot="1">
      <c r="A101" s="85" t="s">
        <v>88</v>
      </c>
      <c r="B101" s="129"/>
      <c r="C101" s="126"/>
      <c r="D101" s="86"/>
      <c r="E101" s="116">
        <f>F22+F30+F36+F54+F61</f>
        <v>457259.58850000001</v>
      </c>
      <c r="F101" s="150"/>
    </row>
    <row r="102" spans="1:6" ht="15" thickBot="1">
      <c r="A102" s="85" t="s">
        <v>130</v>
      </c>
      <c r="B102" s="129"/>
      <c r="C102" s="126"/>
      <c r="D102" s="86"/>
      <c r="E102" s="116">
        <f>D90</f>
        <v>1562851.29</v>
      </c>
      <c r="F102" s="150"/>
    </row>
    <row r="103" spans="1:6" ht="15" thickBot="1">
      <c r="A103" s="85" t="s">
        <v>77</v>
      </c>
      <c r="B103" s="129"/>
      <c r="C103" s="126"/>
      <c r="D103" s="86"/>
      <c r="E103" s="116">
        <f>F99</f>
        <v>-90000</v>
      </c>
      <c r="F103" s="150"/>
    </row>
    <row r="104" spans="1:6">
      <c r="A104" s="137"/>
      <c r="F104" s="150"/>
    </row>
    <row r="105" spans="1:6" ht="14">
      <c r="A105" s="208"/>
      <c r="B105" s="209"/>
      <c r="C105" s="210"/>
      <c r="D105" s="211"/>
      <c r="F105" s="150"/>
    </row>
    <row r="106" spans="1:6" ht="16">
      <c r="A106" s="170" t="s">
        <v>62</v>
      </c>
      <c r="B106" s="117"/>
      <c r="C106" s="127"/>
      <c r="D106" s="88"/>
      <c r="E106" s="89"/>
      <c r="F106" s="171">
        <f>E101+E102+E103</f>
        <v>1930110.8785000001</v>
      </c>
    </row>
    <row r="107" spans="1:6" ht="16">
      <c r="A107" s="170" t="s">
        <v>44</v>
      </c>
      <c r="B107" s="117"/>
      <c r="C107" s="127"/>
      <c r="D107" s="88"/>
      <c r="E107" s="89"/>
      <c r="F107" s="172">
        <v>0</v>
      </c>
    </row>
    <row r="108" spans="1:6" ht="17" thickBot="1">
      <c r="A108" s="173" t="s">
        <v>63</v>
      </c>
      <c r="B108" s="118"/>
      <c r="C108" s="128"/>
      <c r="D108" s="90"/>
      <c r="E108" s="91"/>
      <c r="F108" s="174">
        <f>F106+F107</f>
        <v>1930110.8785000001</v>
      </c>
    </row>
    <row r="109" spans="1:6" ht="14" thickTop="1">
      <c r="A109" s="137"/>
      <c r="F109" s="150"/>
    </row>
    <row r="110" spans="1:6">
      <c r="A110" s="137"/>
      <c r="F110" s="150"/>
    </row>
    <row r="111" spans="1:6" ht="14">
      <c r="A111" s="159" t="s">
        <v>58</v>
      </c>
      <c r="B111" s="119"/>
      <c r="F111" s="150"/>
    </row>
    <row r="112" spans="1:6" ht="15" thickBot="1">
      <c r="A112" s="201" t="s">
        <v>78</v>
      </c>
      <c r="B112" s="175"/>
      <c r="C112" s="176"/>
      <c r="D112" s="177"/>
      <c r="E112" s="178"/>
      <c r="F112" s="179"/>
    </row>
    <row r="114" spans="1:1" ht="14">
      <c r="A114" s="20" t="s">
        <v>59</v>
      </c>
    </row>
  </sheetData>
  <dataConsolidate/>
  <mergeCells count="27">
    <mergeCell ref="A64:B64"/>
    <mergeCell ref="A67:B67"/>
    <mergeCell ref="A57:B57"/>
    <mergeCell ref="A50:B50"/>
    <mergeCell ref="A47:B47"/>
    <mergeCell ref="A49:F49"/>
    <mergeCell ref="A56:F56"/>
    <mergeCell ref="D1:E1"/>
    <mergeCell ref="D2:E2"/>
    <mergeCell ref="D4:E4"/>
    <mergeCell ref="D6:E6"/>
    <mergeCell ref="D3:E3"/>
    <mergeCell ref="A46:F46"/>
    <mergeCell ref="A26:B26"/>
    <mergeCell ref="D7:E7"/>
    <mergeCell ref="D8:E8"/>
    <mergeCell ref="D9:E9"/>
    <mergeCell ref="A13:F13"/>
    <mergeCell ref="A18:B18"/>
    <mergeCell ref="A25:B25"/>
    <mergeCell ref="A17:B17"/>
    <mergeCell ref="A38:F38"/>
    <mergeCell ref="A31:F31"/>
    <mergeCell ref="A32:B32"/>
    <mergeCell ref="A44:B44"/>
    <mergeCell ref="A39:B39"/>
    <mergeCell ref="A43:F43"/>
  </mergeCells>
  <phoneticPr fontId="7" type="noConversion"/>
  <dataValidations xWindow="899" yWindow="407" count="1">
    <dataValidation allowBlank="1" sqref="F7:G8 F1:G4 G13:H13 E63:F63 E24:F24 C1:C4 D99:F99 C43:F43 C41:F41 D42:F42 D65:F65 C49:F49 E66 C100:F103 A101:B103 E92:F92 A7:A12 B10:F12 H1:H9 C6:C9 I10:I12 B1:B9 A1:A5 A92 A98:A99 B96:B100 D39:F40 D50:F51 F66:F68 B67:E68 A67 A66:B66 A73:P79 A83:P89 A104:P65452 D80:F89 B92:B94 A13:B26 C14:F23 C25:F38 A64:P64 B82:B89 B65 C93:F98 G80:P103 D69:F72 A69:B72 A80:A89 A46:F46 A28:B45 D44:F45 G65:P72 D47:F48 C52:F57 G14:P63 A47:B63 D58:F59 D62:F62 C60:F61" xr:uid="{00000000-0002-0000-0100-000000000000}"/>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ignoredErrors>
    <ignoredError sqref="E35" formula="1"/>
    <ignoredError sqref="C25:C2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4906E-AACD-D340-A12E-CC3B4A7143E4}">
  <sheetPr>
    <tabColor indexed="18"/>
  </sheetPr>
  <dimension ref="A1:L166"/>
  <sheetViews>
    <sheetView showGridLines="0" zoomScaleNormal="100" zoomScaleSheetLayoutView="75" workbookViewId="0">
      <selection activeCell="A4" sqref="A4"/>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86" t="s">
        <v>68</v>
      </c>
      <c r="E1" s="287"/>
      <c r="F1" s="134"/>
    </row>
    <row r="2" spans="1:12" s="27" customFormat="1" ht="23">
      <c r="A2" s="135"/>
      <c r="B2" s="20"/>
      <c r="C2" s="123" t="s">
        <v>25</v>
      </c>
      <c r="D2" s="288" t="s">
        <v>81</v>
      </c>
      <c r="E2" s="280"/>
      <c r="F2" s="136"/>
    </row>
    <row r="3" spans="1:12" s="27" customFormat="1" ht="28">
      <c r="A3" s="135" t="s">
        <v>67</v>
      </c>
      <c r="B3" s="20"/>
      <c r="C3" s="123" t="s">
        <v>64</v>
      </c>
      <c r="D3" s="290" t="s">
        <v>90</v>
      </c>
      <c r="E3" s="290"/>
      <c r="F3" s="136"/>
    </row>
    <row r="4" spans="1:12" s="27" customFormat="1" ht="28">
      <c r="A4" s="137"/>
      <c r="B4" s="20"/>
      <c r="C4" s="123" t="s">
        <v>26</v>
      </c>
      <c r="D4" s="288" t="s">
        <v>79</v>
      </c>
      <c r="E4" s="280"/>
      <c r="F4" s="136"/>
    </row>
    <row r="5" spans="1:12" s="27" customFormat="1" ht="19">
      <c r="A5" s="180" t="s">
        <v>60</v>
      </c>
      <c r="B5" s="121"/>
      <c r="F5" s="136"/>
    </row>
    <row r="6" spans="1:12" s="27" customFormat="1" ht="34">
      <c r="A6" s="181" t="s">
        <v>85</v>
      </c>
      <c r="B6" s="138"/>
      <c r="C6" s="123" t="s">
        <v>27</v>
      </c>
      <c r="D6" s="299" t="s">
        <v>116</v>
      </c>
      <c r="E6" s="299"/>
      <c r="F6" s="136"/>
    </row>
    <row r="7" spans="1:12" s="27" customFormat="1" ht="34">
      <c r="A7" s="181" t="s">
        <v>61</v>
      </c>
      <c r="B7" s="120"/>
      <c r="C7" s="124" t="s">
        <v>59</v>
      </c>
      <c r="D7" s="280"/>
      <c r="E7" s="280"/>
      <c r="F7" s="136"/>
    </row>
    <row r="8" spans="1:12" s="27" customFormat="1" ht="32" customHeight="1">
      <c r="A8" s="181" t="s">
        <v>66</v>
      </c>
      <c r="B8" s="122"/>
      <c r="C8" s="123" t="s">
        <v>59</v>
      </c>
      <c r="D8" s="280"/>
      <c r="E8" s="280"/>
      <c r="F8" s="136"/>
    </row>
    <row r="9" spans="1:12">
      <c r="A9" s="183" t="s">
        <v>82</v>
      </c>
      <c r="C9" s="125" t="s">
        <v>59</v>
      </c>
      <c r="D9" s="281"/>
      <c r="E9" s="282"/>
      <c r="F9" s="139"/>
      <c r="G9" s="22"/>
      <c r="H9" s="22"/>
      <c r="I9" s="22"/>
      <c r="J9" s="22"/>
      <c r="L9" s="22"/>
    </row>
    <row r="10" spans="1:12" ht="51">
      <c r="A10" s="181" t="s">
        <v>83</v>
      </c>
      <c r="B10" s="137"/>
      <c r="C10" s="20"/>
      <c r="E10" s="23"/>
      <c r="F10" s="139"/>
      <c r="G10" s="22"/>
      <c r="H10" s="22"/>
      <c r="I10" s="22"/>
      <c r="J10" s="22"/>
      <c r="L10" s="22"/>
    </row>
    <row r="11" spans="1:12" ht="36" customHeight="1" thickBot="1">
      <c r="A11" s="182" t="s">
        <v>84</v>
      </c>
      <c r="C11" s="20"/>
      <c r="E11" s="23"/>
      <c r="F11" s="139"/>
      <c r="G11" s="22"/>
      <c r="H11" s="22"/>
      <c r="I11" s="22"/>
      <c r="J11" s="22"/>
      <c r="L11" s="22"/>
    </row>
    <row r="12" spans="1:12">
      <c r="A12" s="137"/>
      <c r="C12" s="20"/>
      <c r="E12" s="23"/>
      <c r="F12" s="139"/>
      <c r="G12" s="22"/>
      <c r="H12" s="22"/>
      <c r="I12" s="22"/>
      <c r="J12" s="22"/>
      <c r="L12" s="22"/>
    </row>
    <row r="13" spans="1:12" s="24" customFormat="1">
      <c r="A13" s="283" t="s">
        <v>86</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99</v>
      </c>
      <c r="B15" s="184"/>
      <c r="C15" s="167"/>
      <c r="D15" s="217"/>
      <c r="E15" s="218"/>
      <c r="F15" s="185"/>
      <c r="G15" s="111"/>
      <c r="H15" s="111"/>
      <c r="I15" s="112"/>
      <c r="J15" s="111"/>
      <c r="K15" s="111"/>
      <c r="L15" s="25"/>
    </row>
    <row r="16" spans="1:12" ht="14" thickBot="1">
      <c r="A16" s="220" t="s">
        <v>104</v>
      </c>
      <c r="B16" s="221"/>
      <c r="C16" s="222"/>
      <c r="D16" s="223"/>
      <c r="E16" s="224"/>
      <c r="F16" s="225"/>
      <c r="G16" s="111"/>
      <c r="H16" s="111"/>
      <c r="I16" s="112"/>
      <c r="J16" s="111"/>
      <c r="K16" s="111"/>
      <c r="L16" s="25"/>
    </row>
    <row r="17" spans="1:12">
      <c r="A17" s="143" t="s">
        <v>91</v>
      </c>
      <c r="B17" s="144"/>
      <c r="C17" s="145"/>
      <c r="D17" s="146"/>
      <c r="E17" s="147"/>
      <c r="F17" s="148"/>
      <c r="G17" s="111"/>
      <c r="H17" s="111"/>
      <c r="I17" s="112"/>
      <c r="J17" s="111"/>
      <c r="K17" s="111"/>
      <c r="L17" s="25"/>
    </row>
    <row r="18" spans="1:12" ht="20" customHeight="1">
      <c r="A18" s="215" t="s">
        <v>100</v>
      </c>
      <c r="B18" s="216"/>
      <c r="C18" s="197">
        <v>19</v>
      </c>
      <c r="D18" s="198">
        <v>975</v>
      </c>
      <c r="E18" s="198">
        <f>C18*D18</f>
        <v>18525</v>
      </c>
      <c r="F18" s="200"/>
      <c r="G18" s="111"/>
      <c r="H18" s="111"/>
      <c r="I18" s="112"/>
      <c r="J18" s="111"/>
      <c r="K18" s="111"/>
      <c r="L18" s="25"/>
    </row>
    <row r="19" spans="1:12" ht="20" customHeight="1">
      <c r="A19" s="215" t="s">
        <v>101</v>
      </c>
      <c r="B19" s="216"/>
      <c r="C19" s="197">
        <v>3</v>
      </c>
      <c r="D19" s="198">
        <v>975</v>
      </c>
      <c r="E19" s="198">
        <f>C19*D19</f>
        <v>2925</v>
      </c>
      <c r="F19" s="200"/>
      <c r="G19" s="111"/>
      <c r="H19" s="111"/>
      <c r="I19" s="112"/>
      <c r="J19" s="111"/>
      <c r="K19" s="111"/>
      <c r="L19" s="25"/>
    </row>
    <row r="20" spans="1:12" ht="20" customHeight="1">
      <c r="A20" s="215" t="s">
        <v>102</v>
      </c>
      <c r="B20" s="216"/>
      <c r="C20" s="197">
        <v>4</v>
      </c>
      <c r="D20" s="198">
        <v>975</v>
      </c>
      <c r="E20" s="198">
        <f>C20*D20</f>
        <v>3900</v>
      </c>
      <c r="F20" s="200"/>
      <c r="G20" s="111"/>
      <c r="H20" s="111"/>
      <c r="I20" s="112"/>
      <c r="J20" s="111"/>
      <c r="K20" s="111"/>
      <c r="L20" s="25"/>
    </row>
    <row r="21" spans="1:12" ht="20" customHeight="1">
      <c r="A21" s="215" t="s">
        <v>103</v>
      </c>
      <c r="B21" s="216"/>
      <c r="C21" s="197">
        <v>1</v>
      </c>
      <c r="D21" s="198">
        <v>975</v>
      </c>
      <c r="E21" s="198">
        <f>C21*D21</f>
        <v>975</v>
      </c>
      <c r="F21" s="200"/>
      <c r="G21" s="111"/>
      <c r="H21" s="111"/>
      <c r="I21" s="112"/>
      <c r="J21" s="111"/>
      <c r="K21" s="111"/>
      <c r="L21" s="25"/>
    </row>
    <row r="22" spans="1:12" ht="23" customHeight="1">
      <c r="A22" s="297" t="s">
        <v>95</v>
      </c>
      <c r="B22" s="298"/>
      <c r="C22" s="197"/>
      <c r="D22" s="198"/>
      <c r="E22" s="198"/>
      <c r="F22" s="200"/>
    </row>
    <row r="23" spans="1:12" ht="20" customHeight="1">
      <c r="A23" s="215" t="s">
        <v>100</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184</v>
      </c>
      <c r="B25" s="153"/>
      <c r="C25" s="154"/>
      <c r="D25" s="155"/>
      <c r="E25" s="155">
        <f>SUM(E18:E23)</f>
        <v>30243.85</v>
      </c>
      <c r="F25" s="156">
        <f>E25</f>
        <v>30243.85</v>
      </c>
      <c r="G25" s="111"/>
      <c r="H25" s="111"/>
      <c r="I25" s="112"/>
      <c r="J25" s="111"/>
      <c r="K25" s="111"/>
      <c r="L25" s="25"/>
    </row>
    <row r="26" spans="1:12" customFormat="1" ht="17" customHeight="1">
      <c r="A26" s="238" t="s">
        <v>183</v>
      </c>
      <c r="B26" s="239"/>
      <c r="C26" s="239"/>
      <c r="D26" s="239"/>
      <c r="E26" s="240">
        <f>-(E25*0.45)</f>
        <v>-13609.7325</v>
      </c>
      <c r="F26" s="240">
        <f>E26</f>
        <v>-13609.7325</v>
      </c>
    </row>
    <row r="27" spans="1:12">
      <c r="A27" s="152" t="s">
        <v>186</v>
      </c>
      <c r="B27" s="153"/>
      <c r="C27" s="154"/>
      <c r="D27" s="155"/>
      <c r="E27" s="155">
        <f>E25+E26</f>
        <v>16634.1175</v>
      </c>
      <c r="F27" s="156">
        <f>E27</f>
        <v>16634.1175</v>
      </c>
      <c r="G27" s="111"/>
      <c r="H27" s="111"/>
      <c r="I27" s="112"/>
      <c r="J27" s="111"/>
      <c r="K27" s="111"/>
      <c r="L27" s="25"/>
    </row>
    <row r="28" spans="1:12">
      <c r="A28" s="161"/>
      <c r="B28" s="184"/>
      <c r="C28" s="167"/>
      <c r="D28" s="149"/>
      <c r="E28" s="149"/>
      <c r="F28" s="185"/>
      <c r="G28" s="111"/>
      <c r="H28" s="111"/>
      <c r="I28" s="112"/>
      <c r="J28" s="111"/>
      <c r="K28" s="111"/>
      <c r="L28" s="25"/>
    </row>
    <row r="29" spans="1:12">
      <c r="A29" s="143" t="s">
        <v>92</v>
      </c>
      <c r="B29" s="144"/>
      <c r="C29" s="145"/>
      <c r="D29" s="146"/>
      <c r="E29" s="147"/>
      <c r="F29" s="148"/>
      <c r="G29" s="111"/>
      <c r="H29" s="111"/>
      <c r="I29" s="112"/>
      <c r="J29" s="111"/>
      <c r="K29" s="111"/>
      <c r="L29" s="25"/>
    </row>
    <row r="30" spans="1:12" ht="20" customHeight="1">
      <c r="A30" s="215" t="s">
        <v>100</v>
      </c>
      <c r="B30" s="216"/>
      <c r="C30" s="197">
        <v>10</v>
      </c>
      <c r="D30" s="198">
        <v>1567.54</v>
      </c>
      <c r="E30" s="198">
        <f>C30*D30</f>
        <v>15675.4</v>
      </c>
      <c r="F30" s="200"/>
      <c r="G30" s="111"/>
      <c r="H30" s="111"/>
      <c r="I30" s="112"/>
      <c r="J30" s="111"/>
      <c r="K30" s="111"/>
      <c r="L30" s="25"/>
    </row>
    <row r="31" spans="1:12" ht="20" customHeight="1">
      <c r="A31" s="215" t="s">
        <v>103</v>
      </c>
      <c r="B31" s="216"/>
      <c r="C31" s="197">
        <v>1</v>
      </c>
      <c r="D31" s="198">
        <v>1567.54</v>
      </c>
      <c r="E31" s="198">
        <f>C31*D31</f>
        <v>1567.54</v>
      </c>
      <c r="F31" s="200"/>
      <c r="G31" s="111"/>
      <c r="H31" s="111"/>
      <c r="I31" s="112"/>
      <c r="J31" s="111"/>
      <c r="K31" s="111"/>
      <c r="L31" s="25"/>
    </row>
    <row r="32" spans="1:12" ht="20" customHeight="1">
      <c r="A32" s="278" t="s">
        <v>95</v>
      </c>
      <c r="B32" s="279"/>
      <c r="C32" s="197"/>
      <c r="D32" s="198"/>
      <c r="E32" s="198"/>
      <c r="F32" s="200"/>
    </row>
    <row r="33" spans="1:12" ht="20" customHeight="1">
      <c r="A33" s="215" t="s">
        <v>102</v>
      </c>
      <c r="B33" s="216"/>
      <c r="C33" s="197">
        <v>4</v>
      </c>
      <c r="D33" s="198">
        <v>783.77</v>
      </c>
      <c r="E33" s="198">
        <f>C33*D33</f>
        <v>3135.08</v>
      </c>
      <c r="F33" s="200"/>
      <c r="G33" s="111"/>
      <c r="H33" s="111"/>
      <c r="I33" s="112"/>
      <c r="J33" s="111"/>
      <c r="K33" s="111"/>
      <c r="L33" s="25"/>
    </row>
    <row r="34" spans="1:12">
      <c r="A34" s="151"/>
      <c r="B34" s="22"/>
      <c r="E34" s="149"/>
      <c r="F34" s="150"/>
    </row>
    <row r="35" spans="1:12">
      <c r="A35" s="152" t="s">
        <v>185</v>
      </c>
      <c r="B35" s="153"/>
      <c r="C35" s="154"/>
      <c r="D35" s="155"/>
      <c r="E35" s="155">
        <f>SUM(E30:E33)</f>
        <v>20378.019999999997</v>
      </c>
      <c r="F35" s="156">
        <f>E35</f>
        <v>20378.019999999997</v>
      </c>
    </row>
    <row r="36" spans="1:12" customFormat="1" ht="17" customHeight="1">
      <c r="A36" s="238" t="s">
        <v>183</v>
      </c>
      <c r="B36" s="239"/>
      <c r="C36" s="239"/>
      <c r="D36" s="239"/>
      <c r="E36" s="240">
        <f>-(E35*0.45)</f>
        <v>-9170.1089999999986</v>
      </c>
      <c r="F36" s="240">
        <f>E36</f>
        <v>-9170.1089999999986</v>
      </c>
    </row>
    <row r="37" spans="1:12">
      <c r="A37" s="152" t="s">
        <v>187</v>
      </c>
      <c r="B37" s="153"/>
      <c r="C37" s="154"/>
      <c r="D37" s="155"/>
      <c r="E37" s="155">
        <f>E35+E36</f>
        <v>11207.910999999998</v>
      </c>
      <c r="F37" s="156">
        <f>E37</f>
        <v>11207.910999999998</v>
      </c>
      <c r="G37" s="111"/>
      <c r="H37" s="111"/>
      <c r="I37" s="112"/>
      <c r="J37" s="111"/>
      <c r="K37" s="111"/>
      <c r="L37" s="25"/>
    </row>
    <row r="38" spans="1:12">
      <c r="A38" s="137"/>
      <c r="E38" s="149"/>
      <c r="F38" s="150"/>
    </row>
    <row r="39" spans="1:12">
      <c r="A39" s="274" t="s">
        <v>70</v>
      </c>
      <c r="B39" s="275"/>
      <c r="C39" s="276"/>
      <c r="D39" s="276"/>
      <c r="E39" s="276"/>
      <c r="F39" s="277"/>
    </row>
    <row r="40" spans="1:12" ht="20" customHeight="1">
      <c r="A40" s="215" t="s">
        <v>100</v>
      </c>
      <c r="B40" s="216"/>
      <c r="C40" s="197">
        <v>15</v>
      </c>
      <c r="D40" s="198">
        <v>1386.67</v>
      </c>
      <c r="E40" s="198">
        <f>C40*D40</f>
        <v>20800.050000000003</v>
      </c>
      <c r="F40" s="200"/>
      <c r="G40" s="111"/>
      <c r="H40" s="111"/>
      <c r="I40" s="112"/>
      <c r="J40" s="111"/>
      <c r="K40" s="111"/>
      <c r="L40" s="25"/>
    </row>
    <row r="41" spans="1:12" ht="20" customHeight="1">
      <c r="A41" s="215" t="s">
        <v>101</v>
      </c>
      <c r="B41" s="216"/>
      <c r="C41" s="197">
        <v>3</v>
      </c>
      <c r="D41" s="198">
        <v>1386.67</v>
      </c>
      <c r="E41" s="198">
        <f>C41*D41</f>
        <v>4160.01</v>
      </c>
      <c r="F41" s="200"/>
      <c r="G41" s="111"/>
      <c r="H41" s="111"/>
      <c r="I41" s="112"/>
      <c r="J41" s="111"/>
      <c r="K41" s="111"/>
      <c r="L41" s="25"/>
    </row>
    <row r="42" spans="1:12" ht="20" customHeight="1">
      <c r="A42" s="215" t="s">
        <v>102</v>
      </c>
      <c r="B42" s="216"/>
      <c r="C42" s="197">
        <v>4</v>
      </c>
      <c r="D42" s="198">
        <v>1386.67</v>
      </c>
      <c r="E42" s="198">
        <f>C42*D42</f>
        <v>5546.68</v>
      </c>
      <c r="F42" s="200"/>
      <c r="G42" s="111"/>
      <c r="H42" s="111"/>
      <c r="I42" s="112"/>
      <c r="J42" s="111"/>
      <c r="K42" s="111"/>
      <c r="L42" s="25"/>
    </row>
    <row r="43" spans="1:12" ht="20" customHeight="1">
      <c r="A43" s="215" t="s">
        <v>103</v>
      </c>
      <c r="B43" s="216"/>
      <c r="C43" s="197">
        <v>1</v>
      </c>
      <c r="D43" s="198">
        <v>1386.67</v>
      </c>
      <c r="E43" s="198">
        <f>C43*D43</f>
        <v>1386.67</v>
      </c>
      <c r="F43" s="200"/>
      <c r="G43" s="111"/>
      <c r="H43" s="111"/>
      <c r="I43" s="112"/>
      <c r="J43" s="111"/>
      <c r="K43" s="111"/>
      <c r="L43" s="25"/>
    </row>
    <row r="44" spans="1:12">
      <c r="A44" s="187"/>
      <c r="B44" s="186"/>
      <c r="C44" s="157"/>
      <c r="D44" s="157"/>
      <c r="E44" s="157"/>
      <c r="F44" s="158"/>
    </row>
    <row r="45" spans="1:12">
      <c r="A45" s="152" t="s">
        <v>188</v>
      </c>
      <c r="B45" s="153"/>
      <c r="C45" s="154"/>
      <c r="D45" s="155"/>
      <c r="E45" s="155">
        <f>SUM(E40:E43)</f>
        <v>31893.410000000003</v>
      </c>
      <c r="F45" s="156">
        <f>E45</f>
        <v>31893.410000000003</v>
      </c>
    </row>
    <row r="46" spans="1:12" customFormat="1" ht="17" customHeight="1">
      <c r="A46" s="238" t="s">
        <v>183</v>
      </c>
      <c r="B46" s="239"/>
      <c r="C46" s="239"/>
      <c r="D46" s="239"/>
      <c r="E46" s="240">
        <f>-(E45*0.45)</f>
        <v>-14352.034500000002</v>
      </c>
      <c r="F46" s="240">
        <f>E46</f>
        <v>-14352.034500000002</v>
      </c>
    </row>
    <row r="47" spans="1:12">
      <c r="A47" s="152" t="s">
        <v>190</v>
      </c>
      <c r="B47" s="153"/>
      <c r="C47" s="154"/>
      <c r="D47" s="155"/>
      <c r="E47" s="155">
        <f>E45+E46</f>
        <v>17541.375500000002</v>
      </c>
      <c r="F47" s="156">
        <f>E47</f>
        <v>17541.375500000002</v>
      </c>
      <c r="G47" s="111"/>
      <c r="H47" s="111"/>
      <c r="I47" s="112"/>
      <c r="J47" s="111"/>
      <c r="K47" s="111"/>
      <c r="L47" s="25"/>
    </row>
    <row r="48" spans="1:12">
      <c r="A48" s="187"/>
      <c r="B48" s="186"/>
      <c r="C48" s="157"/>
      <c r="D48" s="157"/>
      <c r="E48" s="157"/>
      <c r="F48" s="158"/>
    </row>
    <row r="49" spans="1:12" s="21" customFormat="1">
      <c r="A49" s="274" t="s">
        <v>73</v>
      </c>
      <c r="B49" s="275"/>
      <c r="C49" s="276"/>
      <c r="D49" s="276"/>
      <c r="E49" s="276"/>
      <c r="F49" s="277"/>
      <c r="J49" s="110"/>
      <c r="K49" s="22"/>
      <c r="L49" s="27"/>
    </row>
    <row r="50" spans="1:12" ht="20" customHeight="1">
      <c r="A50" s="215" t="s">
        <v>100</v>
      </c>
      <c r="B50" s="216"/>
      <c r="C50" s="197">
        <v>4</v>
      </c>
      <c r="D50" s="198">
        <v>975</v>
      </c>
      <c r="E50" s="198">
        <f>C50*D50</f>
        <v>3900</v>
      </c>
      <c r="F50" s="200"/>
      <c r="G50" s="111"/>
      <c r="H50" s="111"/>
      <c r="I50" s="112"/>
      <c r="J50" s="111"/>
      <c r="K50" s="111"/>
      <c r="L50" s="25"/>
    </row>
    <row r="51" spans="1:12" ht="20" customHeight="1">
      <c r="A51" s="215" t="s">
        <v>102</v>
      </c>
      <c r="B51" s="216"/>
      <c r="C51" s="197">
        <v>4</v>
      </c>
      <c r="D51" s="198">
        <v>975</v>
      </c>
      <c r="E51" s="198">
        <f>C51*D51</f>
        <v>3900</v>
      </c>
      <c r="F51" s="200"/>
      <c r="G51" s="111"/>
      <c r="H51" s="111"/>
      <c r="I51" s="112"/>
      <c r="J51" s="111"/>
      <c r="K51" s="111"/>
      <c r="L51" s="25"/>
    </row>
    <row r="52" spans="1:12" ht="20" customHeight="1">
      <c r="A52" s="215" t="s">
        <v>103</v>
      </c>
      <c r="B52" s="216"/>
      <c r="C52" s="197">
        <v>4</v>
      </c>
      <c r="D52" s="198">
        <v>975</v>
      </c>
      <c r="E52" s="198">
        <f>C52*D52</f>
        <v>3900</v>
      </c>
      <c r="F52" s="200"/>
      <c r="G52" s="111"/>
      <c r="H52" s="111"/>
      <c r="I52" s="112"/>
      <c r="J52" s="111"/>
      <c r="K52" s="111"/>
      <c r="L52" s="25"/>
    </row>
    <row r="53" spans="1:12" s="21" customFormat="1">
      <c r="A53" s="137"/>
      <c r="B53" s="20"/>
      <c r="C53" s="160"/>
      <c r="D53" s="149"/>
      <c r="E53" s="149"/>
      <c r="F53" s="150"/>
      <c r="J53" s="110"/>
      <c r="K53" s="22"/>
      <c r="L53" s="27"/>
    </row>
    <row r="54" spans="1:12" s="21" customFormat="1">
      <c r="A54" s="152" t="s">
        <v>249</v>
      </c>
      <c r="B54" s="153"/>
      <c r="C54" s="154"/>
      <c r="D54" s="155"/>
      <c r="E54" s="155">
        <f>SUM(E50:E52)</f>
        <v>11700</v>
      </c>
      <c r="F54" s="156">
        <f>E54</f>
        <v>11700</v>
      </c>
      <c r="J54" s="110"/>
      <c r="K54" s="22"/>
      <c r="L54" s="27"/>
    </row>
    <row r="55" spans="1:12" customFormat="1" ht="17" customHeight="1">
      <c r="A55" s="238" t="s">
        <v>183</v>
      </c>
      <c r="B55" s="239"/>
      <c r="C55" s="239"/>
      <c r="D55" s="239"/>
      <c r="E55" s="240">
        <f>-(E54*0.45)</f>
        <v>-5265</v>
      </c>
      <c r="F55" s="240">
        <f>E55</f>
        <v>-5265</v>
      </c>
    </row>
    <row r="56" spans="1:12">
      <c r="A56" s="152" t="s">
        <v>250</v>
      </c>
      <c r="B56" s="153"/>
      <c r="C56" s="154"/>
      <c r="D56" s="155"/>
      <c r="E56" s="155">
        <f>E54+E55</f>
        <v>6435</v>
      </c>
      <c r="F56" s="156">
        <f>E56</f>
        <v>6435</v>
      </c>
      <c r="G56" s="111"/>
      <c r="H56" s="111"/>
      <c r="I56" s="112"/>
      <c r="J56" s="111"/>
      <c r="K56" s="111"/>
      <c r="L56" s="25"/>
    </row>
    <row r="57" spans="1:12" s="21" customFormat="1">
      <c r="A57" s="137"/>
      <c r="B57" s="20"/>
      <c r="C57" s="160"/>
      <c r="D57" s="149"/>
      <c r="E57" s="149"/>
      <c r="F57" s="150"/>
      <c r="J57" s="110"/>
      <c r="K57" s="22"/>
      <c r="L57" s="27"/>
    </row>
    <row r="58" spans="1:12" s="21" customFormat="1">
      <c r="A58" s="274" t="s">
        <v>245</v>
      </c>
      <c r="B58" s="275"/>
      <c r="C58" s="276"/>
      <c r="D58" s="276"/>
      <c r="E58" s="276"/>
      <c r="F58" s="277"/>
      <c r="J58" s="110"/>
      <c r="K58" s="22"/>
      <c r="L58" s="27"/>
    </row>
    <row r="59" spans="1:12" ht="20" customHeight="1">
      <c r="A59" s="215" t="s">
        <v>100</v>
      </c>
      <c r="B59" s="216"/>
      <c r="C59" s="197">
        <v>16</v>
      </c>
      <c r="D59" s="198">
        <v>975</v>
      </c>
      <c r="E59" s="198">
        <f>C59*D59</f>
        <v>15600</v>
      </c>
      <c r="F59" s="200"/>
      <c r="G59" s="111"/>
      <c r="H59" s="111"/>
      <c r="I59" s="112"/>
      <c r="J59" s="111"/>
      <c r="K59" s="111"/>
      <c r="L59" s="25"/>
    </row>
    <row r="60" spans="1:12" ht="20" customHeight="1">
      <c r="A60" s="215" t="s">
        <v>247</v>
      </c>
      <c r="B60" s="216"/>
      <c r="C60" s="197">
        <v>4</v>
      </c>
      <c r="D60" s="198">
        <v>975</v>
      </c>
      <c r="E60" s="198">
        <f>C60*D60</f>
        <v>3900</v>
      </c>
      <c r="F60" s="200"/>
      <c r="G60" s="111"/>
      <c r="H60" s="111"/>
      <c r="I60" s="112"/>
      <c r="J60" s="111"/>
      <c r="K60" s="111"/>
      <c r="L60" s="25"/>
    </row>
    <row r="61" spans="1:12" ht="20" customHeight="1">
      <c r="A61" s="215" t="s">
        <v>103</v>
      </c>
      <c r="B61" s="216"/>
      <c r="C61" s="197">
        <v>4</v>
      </c>
      <c r="D61" s="198">
        <v>975</v>
      </c>
      <c r="E61" s="198">
        <f>C61*D61</f>
        <v>3900</v>
      </c>
      <c r="F61" s="200"/>
      <c r="G61" s="111"/>
      <c r="H61" s="111"/>
      <c r="I61" s="112"/>
      <c r="J61" s="111"/>
      <c r="K61" s="111"/>
      <c r="L61" s="25"/>
    </row>
    <row r="62" spans="1:12" ht="20" customHeight="1">
      <c r="A62" s="215" t="s">
        <v>248</v>
      </c>
      <c r="B62" s="216"/>
      <c r="C62" s="197">
        <v>4</v>
      </c>
      <c r="D62" s="198">
        <v>975</v>
      </c>
      <c r="E62" s="198">
        <f>C62*D62</f>
        <v>3900</v>
      </c>
      <c r="F62" s="253"/>
      <c r="G62" s="111"/>
      <c r="H62" s="111"/>
      <c r="I62" s="112"/>
      <c r="J62" s="111"/>
      <c r="K62" s="111"/>
      <c r="L62" s="25"/>
    </row>
    <row r="63" spans="1:12" s="21" customFormat="1">
      <c r="A63" s="137"/>
      <c r="B63" s="20"/>
      <c r="C63" s="160"/>
      <c r="D63" s="149"/>
      <c r="E63" s="149"/>
      <c r="F63" s="150"/>
      <c r="J63" s="110"/>
      <c r="K63" s="22"/>
      <c r="L63" s="27"/>
    </row>
    <row r="64" spans="1:12">
      <c r="A64" s="152" t="s">
        <v>251</v>
      </c>
      <c r="B64" s="153"/>
      <c r="C64" s="154"/>
      <c r="D64" s="155"/>
      <c r="E64" s="155">
        <f>SUM(E59:E62)</f>
        <v>27300</v>
      </c>
      <c r="F64" s="156">
        <f>E64</f>
        <v>27300</v>
      </c>
    </row>
    <row r="65" spans="1:12" customFormat="1" ht="17" customHeight="1">
      <c r="A65" s="238" t="s">
        <v>183</v>
      </c>
      <c r="B65" s="239"/>
      <c r="C65" s="239"/>
      <c r="D65" s="239"/>
      <c r="E65" s="240">
        <f>-(E64*0.45)</f>
        <v>-12285</v>
      </c>
      <c r="F65" s="240">
        <f>E65</f>
        <v>-12285</v>
      </c>
    </row>
    <row r="66" spans="1:12">
      <c r="A66" s="152" t="s">
        <v>252</v>
      </c>
      <c r="B66" s="153"/>
      <c r="C66" s="154"/>
      <c r="D66" s="155"/>
      <c r="E66" s="155">
        <f>E64+E65</f>
        <v>15015</v>
      </c>
      <c r="F66" s="156">
        <f>E66</f>
        <v>15015</v>
      </c>
      <c r="G66" s="111"/>
      <c r="H66" s="111"/>
      <c r="I66" s="112"/>
      <c r="J66" s="111"/>
      <c r="K66" s="111"/>
      <c r="L66" s="25"/>
    </row>
    <row r="67" spans="1:12">
      <c r="A67" s="137"/>
      <c r="C67" s="160"/>
      <c r="D67" s="149"/>
      <c r="E67" s="149"/>
      <c r="F67" s="150"/>
    </row>
    <row r="68" spans="1:12">
      <c r="A68" s="165"/>
      <c r="B68" s="166"/>
      <c r="C68" s="167"/>
      <c r="D68" s="168"/>
      <c r="E68" s="168"/>
      <c r="F68" s="169"/>
    </row>
    <row r="69" spans="1:12" s="21" customFormat="1">
      <c r="A69" s="22"/>
      <c r="B69" s="188"/>
      <c r="C69" s="189"/>
      <c r="D69" s="190"/>
      <c r="E69" s="190"/>
      <c r="F69" s="191"/>
      <c r="J69" s="110"/>
      <c r="K69" s="22"/>
      <c r="L69" s="27"/>
    </row>
    <row r="70" spans="1:12" s="21" customFormat="1" ht="14" thickBot="1">
      <c r="A70" s="22"/>
      <c r="B70" s="188"/>
      <c r="C70" s="189"/>
      <c r="D70" s="190"/>
      <c r="E70" s="190"/>
      <c r="F70" s="191"/>
      <c r="J70" s="110"/>
      <c r="K70" s="22"/>
      <c r="L70" s="27"/>
    </row>
    <row r="71" spans="1:12" ht="14" thickBot="1">
      <c r="A71" s="220" t="s">
        <v>131</v>
      </c>
      <c r="B71" s="221"/>
      <c r="C71" s="222"/>
      <c r="D71" s="223"/>
      <c r="E71" s="224"/>
      <c r="F71" s="225"/>
      <c r="G71" s="111"/>
      <c r="H71" s="111"/>
      <c r="I71" s="112"/>
      <c r="J71" s="111"/>
      <c r="K71" s="111"/>
      <c r="L71" s="25"/>
    </row>
    <row r="72" spans="1:12">
      <c r="A72" s="226" t="s">
        <v>105</v>
      </c>
      <c r="B72" s="227"/>
      <c r="C72" s="228"/>
      <c r="D72" s="229"/>
      <c r="E72" s="230"/>
      <c r="F72" s="231"/>
      <c r="G72" s="111"/>
      <c r="H72" s="111"/>
      <c r="I72" s="112"/>
      <c r="J72" s="111"/>
      <c r="K72" s="111"/>
      <c r="L72" s="25"/>
    </row>
    <row r="73" spans="1:12" ht="20" customHeight="1">
      <c r="A73" s="236" t="s">
        <v>132</v>
      </c>
      <c r="B73" s="216"/>
      <c r="C73" s="197"/>
      <c r="D73" s="198"/>
      <c r="E73" s="198"/>
      <c r="F73" s="200"/>
      <c r="G73" s="111"/>
      <c r="H73" s="111"/>
      <c r="I73" s="112"/>
      <c r="J73" s="111"/>
      <c r="K73" s="111"/>
      <c r="L73" s="25"/>
    </row>
    <row r="74" spans="1:12" ht="20" customHeight="1">
      <c r="A74" s="215" t="s">
        <v>147</v>
      </c>
      <c r="B74" s="216"/>
      <c r="C74" s="197">
        <v>1</v>
      </c>
      <c r="D74" s="198">
        <v>35422.230000000003</v>
      </c>
      <c r="E74" s="198">
        <f>C74*D74</f>
        <v>35422.230000000003</v>
      </c>
      <c r="F74" s="200"/>
      <c r="G74" s="111"/>
      <c r="H74" s="111"/>
      <c r="I74" s="112"/>
      <c r="J74" s="111"/>
      <c r="K74" s="111"/>
      <c r="L74" s="25"/>
    </row>
    <row r="75" spans="1:12" ht="20" customHeight="1">
      <c r="A75" s="215" t="s">
        <v>265</v>
      </c>
      <c r="B75" s="216"/>
      <c r="C75" s="197">
        <v>2</v>
      </c>
      <c r="D75" s="198">
        <v>4087.19</v>
      </c>
      <c r="E75" s="198">
        <f>C75*D75</f>
        <v>8174.38</v>
      </c>
      <c r="F75" s="200"/>
      <c r="G75" s="111"/>
      <c r="H75" s="111"/>
      <c r="I75" s="112"/>
      <c r="J75" s="111"/>
      <c r="K75" s="111"/>
      <c r="L75" s="25"/>
    </row>
    <row r="76" spans="1:12" ht="20" customHeight="1">
      <c r="A76" s="236" t="s">
        <v>133</v>
      </c>
      <c r="B76" s="216"/>
      <c r="C76" s="197"/>
      <c r="D76" s="198"/>
      <c r="E76" s="198"/>
      <c r="F76" s="200"/>
      <c r="G76" s="111"/>
      <c r="H76" s="111"/>
      <c r="I76" s="112"/>
      <c r="J76" s="111"/>
      <c r="K76" s="111"/>
      <c r="L76" s="25"/>
    </row>
    <row r="77" spans="1:12" ht="20" customHeight="1">
      <c r="A77" s="215" t="s">
        <v>193</v>
      </c>
      <c r="B77" s="216"/>
      <c r="C77" s="197">
        <v>0</v>
      </c>
      <c r="D77" s="198">
        <v>0</v>
      </c>
      <c r="E77" s="198">
        <f t="shared" ref="E77:E80" si="0">C77*D77</f>
        <v>0</v>
      </c>
      <c r="F77" s="200"/>
      <c r="G77" s="111"/>
      <c r="H77" s="111"/>
      <c r="I77" s="112"/>
      <c r="J77" s="111"/>
      <c r="K77" s="111"/>
      <c r="L77" s="25"/>
    </row>
    <row r="78" spans="1:12" ht="20" customHeight="1">
      <c r="A78" s="215" t="s">
        <v>265</v>
      </c>
      <c r="B78" s="216"/>
      <c r="C78" s="197">
        <v>1</v>
      </c>
      <c r="D78" s="198">
        <v>16348.76</v>
      </c>
      <c r="E78" s="198">
        <f t="shared" si="0"/>
        <v>16348.76</v>
      </c>
      <c r="F78" s="200"/>
      <c r="G78" s="111"/>
      <c r="H78" s="111"/>
      <c r="I78" s="237"/>
      <c r="J78" s="111"/>
      <c r="K78" s="111"/>
      <c r="L78" s="25"/>
    </row>
    <row r="79" spans="1:12" ht="20" customHeight="1">
      <c r="A79" s="215" t="s">
        <v>148</v>
      </c>
      <c r="B79" s="216"/>
      <c r="C79" s="197">
        <v>1</v>
      </c>
      <c r="D79" s="198">
        <v>1226.1600000000001</v>
      </c>
      <c r="E79" s="198">
        <f t="shared" si="0"/>
        <v>1226.1600000000001</v>
      </c>
      <c r="F79" s="200"/>
      <c r="G79" s="111"/>
      <c r="H79" s="111"/>
      <c r="I79" s="112"/>
      <c r="J79" s="111"/>
      <c r="K79" s="111"/>
      <c r="L79" s="25"/>
    </row>
    <row r="80" spans="1:12" ht="20" customHeight="1">
      <c r="A80" s="215" t="s">
        <v>149</v>
      </c>
      <c r="B80" s="216"/>
      <c r="C80" s="197">
        <v>1</v>
      </c>
      <c r="D80" s="198">
        <v>1226.1600000000001</v>
      </c>
      <c r="E80" s="198">
        <f t="shared" si="0"/>
        <v>1226.1600000000001</v>
      </c>
      <c r="F80" s="200"/>
      <c r="G80" s="111"/>
      <c r="H80" s="111"/>
      <c r="I80" s="112"/>
      <c r="J80" s="111"/>
      <c r="K80" s="111"/>
      <c r="L80" s="25"/>
    </row>
    <row r="81" spans="1:12" ht="20" customHeight="1">
      <c r="A81" s="215" t="s">
        <v>150</v>
      </c>
      <c r="B81" s="216"/>
      <c r="C81" s="197">
        <v>1</v>
      </c>
      <c r="D81" s="198">
        <v>600</v>
      </c>
      <c r="E81" s="198">
        <f>C81*D81</f>
        <v>600</v>
      </c>
      <c r="F81" s="200"/>
      <c r="G81" s="111"/>
      <c r="H81" s="111"/>
      <c r="I81" s="112"/>
      <c r="J81" s="111"/>
      <c r="K81" s="111"/>
      <c r="L81" s="25"/>
    </row>
    <row r="82" spans="1:12">
      <c r="A82" s="161"/>
      <c r="B82" s="184"/>
      <c r="D82" s="149"/>
      <c r="E82" s="149"/>
      <c r="F82" s="185"/>
      <c r="G82" s="111"/>
      <c r="H82" s="111"/>
      <c r="I82" s="112"/>
      <c r="J82" s="111"/>
      <c r="K82" s="111"/>
      <c r="L82" s="25"/>
    </row>
    <row r="83" spans="1:12">
      <c r="A83" s="152" t="s">
        <v>108</v>
      </c>
      <c r="B83" s="153"/>
      <c r="C83" s="154"/>
      <c r="D83" s="155"/>
      <c r="E83" s="155">
        <f>SUM(E73:E81)</f>
        <v>62997.69000000001</v>
      </c>
      <c r="F83" s="156">
        <f>E83</f>
        <v>62997.69000000001</v>
      </c>
      <c r="G83" s="111"/>
      <c r="H83" s="111"/>
      <c r="I83" s="112"/>
      <c r="J83" s="111"/>
      <c r="K83" s="111"/>
      <c r="L83" s="25"/>
    </row>
    <row r="84" spans="1:12">
      <c r="A84" s="161"/>
      <c r="B84" s="184"/>
      <c r="C84" s="167"/>
      <c r="D84" s="149"/>
      <c r="E84" s="149"/>
      <c r="F84" s="185"/>
      <c r="G84" s="111"/>
      <c r="H84" s="111"/>
      <c r="I84" s="112"/>
      <c r="J84" s="111"/>
      <c r="K84" s="111"/>
      <c r="L84" s="25"/>
    </row>
    <row r="85" spans="1:12">
      <c r="A85" s="226" t="s">
        <v>106</v>
      </c>
      <c r="B85" s="227"/>
      <c r="C85" s="228"/>
      <c r="D85" s="229"/>
      <c r="E85" s="230"/>
      <c r="F85" s="231"/>
      <c r="G85" s="111"/>
      <c r="H85" s="111"/>
      <c r="I85" s="112"/>
      <c r="J85" s="111"/>
      <c r="K85" s="111"/>
      <c r="L85" s="25"/>
    </row>
    <row r="86" spans="1:12" ht="20" customHeight="1">
      <c r="A86" s="236" t="s">
        <v>134</v>
      </c>
      <c r="B86" s="216"/>
      <c r="C86" s="197"/>
      <c r="D86" s="198"/>
      <c r="E86" s="198"/>
      <c r="F86" s="200"/>
      <c r="G86" s="111"/>
      <c r="H86" s="111"/>
      <c r="I86" s="112"/>
      <c r="J86" s="111"/>
      <c r="K86" s="111"/>
      <c r="L86" s="25"/>
    </row>
    <row r="87" spans="1:12" ht="32" customHeight="1">
      <c r="A87" s="215" t="s">
        <v>167</v>
      </c>
      <c r="B87" s="216"/>
      <c r="C87" s="197">
        <v>200</v>
      </c>
      <c r="D87" s="198">
        <v>80.38</v>
      </c>
      <c r="E87" s="198">
        <f>C87*D87</f>
        <v>16076</v>
      </c>
      <c r="F87" s="200"/>
      <c r="G87" s="111"/>
      <c r="H87" s="111"/>
      <c r="I87" s="237"/>
      <c r="J87" s="111"/>
      <c r="K87" s="111"/>
      <c r="L87" s="25"/>
    </row>
    <row r="88" spans="1:12" ht="20" customHeight="1">
      <c r="A88" s="295" t="s">
        <v>135</v>
      </c>
      <c r="B88" s="296"/>
      <c r="C88" s="197"/>
      <c r="D88" s="198"/>
      <c r="E88" s="198"/>
      <c r="F88" s="200"/>
    </row>
    <row r="89" spans="1:12" ht="20" customHeight="1">
      <c r="A89" s="215" t="s">
        <v>168</v>
      </c>
      <c r="B89" s="216"/>
      <c r="C89" s="197">
        <v>200</v>
      </c>
      <c r="D89" s="198">
        <v>34.1</v>
      </c>
      <c r="E89" s="198">
        <f>C89*D89</f>
        <v>6820</v>
      </c>
      <c r="F89" s="200"/>
      <c r="G89" s="111"/>
      <c r="H89" s="111"/>
      <c r="I89" s="237"/>
      <c r="J89" s="111"/>
      <c r="K89" s="111"/>
      <c r="L89" s="25"/>
    </row>
    <row r="90" spans="1:12" ht="20" customHeight="1">
      <c r="A90" s="215"/>
      <c r="B90" s="216"/>
      <c r="C90" s="197"/>
      <c r="D90" s="198"/>
      <c r="E90" s="198"/>
      <c r="F90" s="200"/>
      <c r="G90" s="111"/>
      <c r="H90" s="111"/>
      <c r="I90" s="112"/>
      <c r="J90" s="111"/>
      <c r="K90" s="111"/>
      <c r="L90" s="25"/>
    </row>
    <row r="91" spans="1:12">
      <c r="A91" s="151"/>
      <c r="B91" s="22"/>
      <c r="E91" s="149"/>
      <c r="F91" s="150"/>
    </row>
    <row r="92" spans="1:12">
      <c r="A92" s="152" t="s">
        <v>109</v>
      </c>
      <c r="B92" s="153"/>
      <c r="C92" s="154"/>
      <c r="D92" s="155"/>
      <c r="E92" s="155">
        <f>SUM(E86:E90)</f>
        <v>22896</v>
      </c>
      <c r="F92" s="156">
        <f>E92</f>
        <v>22896</v>
      </c>
    </row>
    <row r="93" spans="1:12">
      <c r="A93" s="137"/>
      <c r="E93" s="149"/>
      <c r="F93" s="150"/>
    </row>
    <row r="94" spans="1:12">
      <c r="A94" s="291" t="s">
        <v>110</v>
      </c>
      <c r="B94" s="292"/>
      <c r="C94" s="293"/>
      <c r="D94" s="293"/>
      <c r="E94" s="293"/>
      <c r="F94" s="294"/>
    </row>
    <row r="95" spans="1:12" ht="20" customHeight="1">
      <c r="A95" s="236" t="s">
        <v>136</v>
      </c>
      <c r="B95" s="216"/>
      <c r="C95" s="197"/>
      <c r="D95" s="198"/>
      <c r="E95" s="198"/>
      <c r="F95" s="200"/>
      <c r="G95" s="111"/>
      <c r="H95" s="111"/>
      <c r="I95" s="112"/>
      <c r="J95" s="111"/>
      <c r="K95" s="111"/>
      <c r="L95" s="25"/>
    </row>
    <row r="96" spans="1:12" ht="20" customHeight="1">
      <c r="A96" s="215" t="s">
        <v>138</v>
      </c>
      <c r="B96" s="216"/>
      <c r="C96" s="197">
        <v>0</v>
      </c>
      <c r="D96" s="198">
        <v>0</v>
      </c>
      <c r="E96" s="198">
        <f>C96*D96</f>
        <v>0</v>
      </c>
      <c r="F96" s="200"/>
      <c r="G96" s="111"/>
      <c r="H96" s="111"/>
      <c r="I96" s="112"/>
      <c r="J96" s="111"/>
      <c r="K96" s="111"/>
      <c r="L96" s="25"/>
    </row>
    <row r="97" spans="1:12" ht="20" customHeight="1">
      <c r="A97" s="236" t="s">
        <v>137</v>
      </c>
      <c r="B97" s="216"/>
      <c r="C97" s="197"/>
      <c r="D97" s="198"/>
      <c r="E97" s="198"/>
      <c r="F97" s="200"/>
      <c r="G97" s="111"/>
      <c r="H97" s="111"/>
      <c r="I97" s="112"/>
      <c r="J97" s="111"/>
      <c r="K97" s="111"/>
      <c r="L97" s="25"/>
    </row>
    <row r="98" spans="1:12" ht="20" customHeight="1">
      <c r="A98" s="215" t="s">
        <v>139</v>
      </c>
      <c r="B98" s="216"/>
      <c r="C98" s="197">
        <v>0</v>
      </c>
      <c r="D98" s="198">
        <v>0</v>
      </c>
      <c r="E98" s="198">
        <f>C98*D98</f>
        <v>0</v>
      </c>
      <c r="F98" s="200"/>
      <c r="G98" s="111"/>
      <c r="H98" s="111"/>
      <c r="I98" s="112"/>
      <c r="J98" s="111"/>
      <c r="K98" s="111"/>
      <c r="L98" s="25"/>
    </row>
    <row r="99" spans="1:12">
      <c r="A99" s="187"/>
      <c r="B99" s="186"/>
      <c r="C99" s="157"/>
      <c r="D99" s="157"/>
      <c r="E99" s="157"/>
      <c r="F99" s="158"/>
    </row>
    <row r="100" spans="1:12">
      <c r="A100" s="152" t="s">
        <v>111</v>
      </c>
      <c r="B100" s="153"/>
      <c r="C100" s="154"/>
      <c r="D100" s="155"/>
      <c r="E100" s="155">
        <f>SUM(E95:E98)</f>
        <v>0</v>
      </c>
      <c r="F100" s="156">
        <f>E100</f>
        <v>0</v>
      </c>
    </row>
    <row r="101" spans="1:12">
      <c r="A101" s="187"/>
      <c r="B101" s="186"/>
      <c r="C101" s="157"/>
      <c r="D101" s="157"/>
      <c r="E101" s="157"/>
      <c r="F101" s="158"/>
    </row>
    <row r="102" spans="1:12" s="21" customFormat="1">
      <c r="A102" s="291" t="s">
        <v>157</v>
      </c>
      <c r="B102" s="292"/>
      <c r="C102" s="293"/>
      <c r="D102" s="293"/>
      <c r="E102" s="293"/>
      <c r="F102" s="294"/>
      <c r="J102" s="110"/>
      <c r="K102" s="22"/>
      <c r="L102" s="27"/>
    </row>
    <row r="103" spans="1:12" ht="20" customHeight="1">
      <c r="A103" s="215" t="s">
        <v>151</v>
      </c>
      <c r="B103" s="216"/>
      <c r="C103" s="197">
        <v>0</v>
      </c>
      <c r="D103" s="198">
        <v>0</v>
      </c>
      <c r="E103" s="198">
        <f t="shared" ref="E103:E108" si="1">C103*D103</f>
        <v>0</v>
      </c>
      <c r="F103" s="200"/>
      <c r="G103" s="111"/>
      <c r="H103" s="111"/>
      <c r="I103" s="112"/>
      <c r="J103" s="111"/>
      <c r="K103" s="111"/>
      <c r="L103" s="25"/>
    </row>
    <row r="104" spans="1:12" ht="20" customHeight="1">
      <c r="A104" s="215" t="s">
        <v>152</v>
      </c>
      <c r="B104" s="216"/>
      <c r="C104" s="197">
        <v>0</v>
      </c>
      <c r="D104" s="198">
        <v>0</v>
      </c>
      <c r="E104" s="198">
        <f t="shared" si="1"/>
        <v>0</v>
      </c>
      <c r="F104" s="200"/>
      <c r="G104" s="111"/>
      <c r="H104" s="111"/>
      <c r="I104" s="112"/>
      <c r="J104" s="111"/>
      <c r="K104" s="111"/>
      <c r="L104" s="25"/>
    </row>
    <row r="105" spans="1:12" ht="20" customHeight="1">
      <c r="A105" s="215" t="s">
        <v>153</v>
      </c>
      <c r="B105" s="216"/>
      <c r="C105" s="197">
        <v>0</v>
      </c>
      <c r="D105" s="198">
        <v>0</v>
      </c>
      <c r="E105" s="198">
        <f t="shared" si="1"/>
        <v>0</v>
      </c>
      <c r="F105" s="200"/>
      <c r="G105" s="111"/>
      <c r="H105" s="111"/>
      <c r="I105" s="112"/>
      <c r="J105" s="111"/>
      <c r="K105" s="111"/>
      <c r="L105" s="25"/>
    </row>
    <row r="106" spans="1:12" ht="20" customHeight="1">
      <c r="A106" s="215" t="s">
        <v>169</v>
      </c>
      <c r="B106" s="216"/>
      <c r="C106" s="197">
        <v>0</v>
      </c>
      <c r="D106" s="198">
        <v>0</v>
      </c>
      <c r="E106" s="198">
        <f t="shared" si="1"/>
        <v>0</v>
      </c>
      <c r="F106" s="200"/>
      <c r="G106" s="111"/>
      <c r="H106" s="111"/>
      <c r="I106" s="237"/>
      <c r="J106" s="111"/>
      <c r="K106" s="111"/>
      <c r="L106" s="25"/>
    </row>
    <row r="107" spans="1:12" ht="20" customHeight="1">
      <c r="A107" s="215" t="s">
        <v>154</v>
      </c>
      <c r="B107" s="216"/>
      <c r="C107" s="197">
        <v>0</v>
      </c>
      <c r="D107" s="198">
        <v>0</v>
      </c>
      <c r="E107" s="198">
        <f t="shared" si="1"/>
        <v>0</v>
      </c>
      <c r="F107" s="200"/>
      <c r="G107" s="111"/>
      <c r="H107" s="111"/>
      <c r="I107" s="112"/>
      <c r="J107" s="111"/>
      <c r="K107" s="111"/>
      <c r="L107" s="25"/>
    </row>
    <row r="108" spans="1:12" ht="20" customHeight="1">
      <c r="A108" s="215" t="s">
        <v>155</v>
      </c>
      <c r="B108" s="216"/>
      <c r="C108" s="197">
        <v>0</v>
      </c>
      <c r="D108" s="198">
        <v>0</v>
      </c>
      <c r="E108" s="198">
        <f t="shared" si="1"/>
        <v>0</v>
      </c>
      <c r="F108" s="200"/>
      <c r="G108" s="111"/>
      <c r="H108" s="111"/>
      <c r="I108" s="112"/>
      <c r="J108" s="111"/>
      <c r="K108" s="111"/>
      <c r="L108" s="25"/>
    </row>
    <row r="109" spans="1:12" ht="20" customHeight="1">
      <c r="A109" s="215" t="s">
        <v>226</v>
      </c>
      <c r="B109" s="216"/>
      <c r="C109" s="197">
        <v>0</v>
      </c>
      <c r="D109" s="198">
        <v>0</v>
      </c>
      <c r="E109" s="198">
        <f>C109*D109</f>
        <v>0</v>
      </c>
      <c r="F109" s="200"/>
      <c r="G109" s="111"/>
      <c r="H109" s="111"/>
      <c r="I109" s="237"/>
      <c r="J109" s="111"/>
      <c r="K109" s="111"/>
      <c r="L109" s="25"/>
    </row>
    <row r="110" spans="1:12" ht="20" customHeight="1">
      <c r="A110" s="215" t="s">
        <v>227</v>
      </c>
      <c r="B110" s="216"/>
      <c r="C110" s="197">
        <v>0</v>
      </c>
      <c r="D110" s="198">
        <v>0</v>
      </c>
      <c r="E110" s="198">
        <f>C110*D110</f>
        <v>0</v>
      </c>
      <c r="F110" s="200"/>
      <c r="G110" s="111"/>
      <c r="H110" s="111"/>
      <c r="I110" s="237"/>
      <c r="J110" s="111"/>
      <c r="K110" s="111"/>
      <c r="L110" s="25"/>
    </row>
    <row r="111" spans="1:12" ht="20" customHeight="1">
      <c r="A111" s="215" t="s">
        <v>228</v>
      </c>
      <c r="B111" s="216"/>
      <c r="C111" s="197">
        <v>0</v>
      </c>
      <c r="D111" s="198">
        <v>0</v>
      </c>
      <c r="E111" s="198">
        <f>C111*D111</f>
        <v>0</v>
      </c>
      <c r="F111" s="200"/>
      <c r="G111" s="111"/>
      <c r="H111" s="111"/>
      <c r="I111" s="237"/>
      <c r="J111" s="111"/>
      <c r="K111" s="111"/>
      <c r="L111" s="25"/>
    </row>
    <row r="112" spans="1:12" s="21" customFormat="1">
      <c r="A112" s="137"/>
      <c r="B112" s="20"/>
      <c r="C112" s="160"/>
      <c r="D112" s="149"/>
      <c r="E112" s="149"/>
      <c r="F112" s="150"/>
      <c r="J112" s="110"/>
      <c r="K112" s="22"/>
      <c r="L112" s="27"/>
    </row>
    <row r="113" spans="1:12" s="21" customFormat="1">
      <c r="A113" s="152" t="s">
        <v>112</v>
      </c>
      <c r="B113" s="153"/>
      <c r="C113" s="154"/>
      <c r="D113" s="155"/>
      <c r="E113" s="155">
        <f>SUM(E103:E111)</f>
        <v>0</v>
      </c>
      <c r="F113" s="156">
        <f>E113</f>
        <v>0</v>
      </c>
      <c r="J113" s="110"/>
      <c r="K113" s="22"/>
      <c r="L113" s="27"/>
    </row>
    <row r="114" spans="1:12" s="21" customFormat="1">
      <c r="A114" s="137"/>
      <c r="B114" s="20"/>
      <c r="C114" s="160"/>
      <c r="D114" s="149"/>
      <c r="E114" s="149"/>
      <c r="F114" s="150"/>
      <c r="J114" s="110"/>
      <c r="K114" s="22"/>
      <c r="L114" s="27"/>
    </row>
    <row r="115" spans="1:12" s="21" customFormat="1">
      <c r="A115" s="291" t="s">
        <v>158</v>
      </c>
      <c r="B115" s="292"/>
      <c r="C115" s="293"/>
      <c r="D115" s="293"/>
      <c r="E115" s="293"/>
      <c r="F115" s="294"/>
      <c r="J115" s="110"/>
      <c r="K115" s="22"/>
      <c r="L115" s="27"/>
    </row>
    <row r="116" spans="1:12" ht="20" customHeight="1">
      <c r="A116" s="215" t="s">
        <v>156</v>
      </c>
      <c r="B116" s="216"/>
      <c r="C116" s="197">
        <v>1</v>
      </c>
      <c r="D116" s="198">
        <v>1200</v>
      </c>
      <c r="E116" s="198">
        <f t="shared" ref="E116" si="2">C116*D116</f>
        <v>1200</v>
      </c>
      <c r="F116" s="200"/>
      <c r="G116" s="111"/>
      <c r="H116" s="111"/>
      <c r="I116" s="112"/>
      <c r="J116" s="111"/>
      <c r="K116" s="111"/>
      <c r="L116" s="25"/>
    </row>
    <row r="117" spans="1:12" s="21" customFormat="1">
      <c r="A117" s="137"/>
      <c r="B117" s="20"/>
      <c r="C117" s="160"/>
      <c r="D117" s="149"/>
      <c r="E117" s="149"/>
      <c r="F117" s="150"/>
      <c r="J117" s="110"/>
      <c r="K117" s="22"/>
      <c r="L117" s="27"/>
    </row>
    <row r="118" spans="1:12">
      <c r="A118" s="152" t="s">
        <v>113</v>
      </c>
      <c r="B118" s="153"/>
      <c r="C118" s="154"/>
      <c r="D118" s="155"/>
      <c r="E118" s="155">
        <f>SUM(E116:E116)</f>
        <v>1200</v>
      </c>
      <c r="F118" s="156">
        <f>E118</f>
        <v>1200</v>
      </c>
    </row>
    <row r="119" spans="1:12">
      <c r="A119" s="137"/>
      <c r="C119" s="160"/>
      <c r="D119" s="149"/>
      <c r="E119" s="149"/>
      <c r="F119" s="150"/>
    </row>
    <row r="120" spans="1:12">
      <c r="A120" s="226" t="s">
        <v>159</v>
      </c>
      <c r="B120" s="227"/>
      <c r="C120" s="228"/>
      <c r="D120" s="229"/>
      <c r="E120" s="230"/>
      <c r="F120" s="231"/>
    </row>
    <row r="121" spans="1:12" ht="20" customHeight="1">
      <c r="A121" s="215" t="s">
        <v>229</v>
      </c>
      <c r="B121" s="216"/>
      <c r="C121" s="197">
        <v>1</v>
      </c>
      <c r="D121" s="198">
        <v>22000</v>
      </c>
      <c r="E121" s="198">
        <f>C121*D121</f>
        <v>22000</v>
      </c>
      <c r="F121" s="200"/>
      <c r="G121" s="111"/>
      <c r="H121" s="111"/>
      <c r="I121" s="112"/>
      <c r="J121" s="111"/>
      <c r="K121" s="111"/>
      <c r="L121" s="25"/>
    </row>
    <row r="122" spans="1:12">
      <c r="A122" s="137"/>
      <c r="F122" s="150"/>
    </row>
    <row r="123" spans="1:12">
      <c r="A123" s="152" t="s">
        <v>114</v>
      </c>
      <c r="B123" s="153"/>
      <c r="C123" s="154"/>
      <c r="D123" s="155"/>
      <c r="E123" s="155">
        <f>SUM(E121:E121)</f>
        <v>22000</v>
      </c>
      <c r="F123" s="156">
        <f>E123</f>
        <v>22000</v>
      </c>
    </row>
    <row r="124" spans="1:12" s="21" customFormat="1">
      <c r="A124" s="22"/>
      <c r="B124" s="22"/>
      <c r="C124" s="22"/>
      <c r="D124" s="22"/>
      <c r="E124" s="22"/>
      <c r="F124" s="140"/>
      <c r="J124" s="110"/>
      <c r="K124" s="22"/>
      <c r="L124" s="27"/>
    </row>
    <row r="125" spans="1:12">
      <c r="A125" s="226" t="s">
        <v>160</v>
      </c>
      <c r="B125" s="227"/>
      <c r="C125" s="228"/>
      <c r="D125" s="229"/>
      <c r="E125" s="230"/>
      <c r="F125" s="231"/>
    </row>
    <row r="126" spans="1:12" ht="20" customHeight="1">
      <c r="A126" s="236" t="s">
        <v>161</v>
      </c>
      <c r="B126" s="216"/>
      <c r="C126" s="197"/>
      <c r="D126" s="198"/>
      <c r="E126" s="198"/>
      <c r="F126" s="200"/>
      <c r="G126" s="111"/>
      <c r="H126" s="111"/>
      <c r="I126" s="112"/>
      <c r="J126" s="111"/>
      <c r="K126" s="111"/>
      <c r="L126" s="25"/>
    </row>
    <row r="127" spans="1:12" ht="20" customHeight="1">
      <c r="A127" s="215" t="s">
        <v>162</v>
      </c>
      <c r="B127" s="216"/>
      <c r="C127" s="197">
        <v>1</v>
      </c>
      <c r="D127" s="198">
        <v>3500</v>
      </c>
      <c r="E127" s="198">
        <f>C127*D127</f>
        <v>3500</v>
      </c>
      <c r="F127" s="200"/>
      <c r="G127" s="111"/>
      <c r="H127" s="111"/>
      <c r="I127" s="112"/>
      <c r="J127" s="111"/>
      <c r="K127" s="111"/>
      <c r="L127" s="25"/>
    </row>
    <row r="128" spans="1:12" ht="42" customHeight="1">
      <c r="A128" s="215" t="s">
        <v>194</v>
      </c>
      <c r="B128" s="216"/>
      <c r="C128" s="197"/>
      <c r="D128" s="198"/>
      <c r="E128" s="198"/>
      <c r="F128" s="200"/>
      <c r="G128" s="111"/>
      <c r="H128" s="111"/>
      <c r="I128" s="112"/>
      <c r="J128" s="111"/>
      <c r="K128" s="111"/>
      <c r="L128" s="25"/>
    </row>
    <row r="129" spans="1:12">
      <c r="A129" s="137"/>
      <c r="F129" s="150"/>
    </row>
    <row r="130" spans="1:12">
      <c r="A130" s="152" t="s">
        <v>164</v>
      </c>
      <c r="B130" s="153"/>
      <c r="C130" s="154"/>
      <c r="D130" s="155"/>
      <c r="E130" s="155">
        <f>SUM(E126:E128)</f>
        <v>3500</v>
      </c>
      <c r="F130" s="156">
        <f>E130</f>
        <v>3500</v>
      </c>
    </row>
    <row r="131" spans="1:12" customFormat="1"/>
    <row r="132" spans="1:12">
      <c r="A132" s="226" t="s">
        <v>107</v>
      </c>
      <c r="B132" s="227"/>
      <c r="C132" s="228"/>
      <c r="D132" s="229"/>
      <c r="E132" s="230"/>
      <c r="F132" s="231"/>
    </row>
    <row r="133" spans="1:12" ht="20" customHeight="1">
      <c r="A133" s="215" t="s">
        <v>163</v>
      </c>
      <c r="B133" s="216"/>
      <c r="C133" s="197">
        <v>1</v>
      </c>
      <c r="D133" s="198">
        <v>1820</v>
      </c>
      <c r="E133" s="198">
        <f>C133*D133</f>
        <v>1820</v>
      </c>
      <c r="F133" s="200"/>
      <c r="G133" s="111"/>
      <c r="H133" s="111"/>
      <c r="I133" s="112"/>
      <c r="J133" s="111"/>
      <c r="K133" s="111"/>
      <c r="L133" s="25"/>
    </row>
    <row r="134" spans="1:12">
      <c r="A134" s="137"/>
      <c r="F134" s="150"/>
    </row>
    <row r="135" spans="1:12">
      <c r="A135" s="152" t="s">
        <v>115</v>
      </c>
      <c r="B135" s="153"/>
      <c r="C135" s="154"/>
      <c r="D135" s="155"/>
      <c r="E135" s="155">
        <f>SUM(E133:E133)</f>
        <v>1820</v>
      </c>
      <c r="F135" s="156">
        <f>E135</f>
        <v>1820</v>
      </c>
    </row>
    <row r="136" spans="1:12">
      <c r="A136" s="165"/>
      <c r="B136" s="166"/>
      <c r="C136" s="167"/>
      <c r="D136" s="168"/>
      <c r="E136" s="168"/>
      <c r="F136" s="169"/>
    </row>
    <row r="137" spans="1:12">
      <c r="A137" s="226" t="s">
        <v>202</v>
      </c>
      <c r="B137" s="227"/>
      <c r="C137" s="228"/>
      <c r="D137" s="229"/>
      <c r="E137" s="230"/>
      <c r="F137" s="231"/>
    </row>
    <row r="138" spans="1:12" ht="20" customHeight="1">
      <c r="A138" s="215" t="s">
        <v>203</v>
      </c>
      <c r="B138" s="216"/>
      <c r="C138" s="197">
        <v>1</v>
      </c>
      <c r="D138" s="198">
        <v>18750</v>
      </c>
      <c r="E138" s="198">
        <f>C138*D138</f>
        <v>18750</v>
      </c>
      <c r="F138" s="200"/>
      <c r="G138" s="111"/>
      <c r="H138" s="111"/>
      <c r="I138" s="237"/>
      <c r="J138" s="111"/>
      <c r="K138" s="111"/>
      <c r="L138" s="25"/>
    </row>
    <row r="139" spans="1:12">
      <c r="A139" s="137"/>
      <c r="F139" s="150"/>
    </row>
    <row r="140" spans="1:12">
      <c r="A140" s="152" t="s">
        <v>204</v>
      </c>
      <c r="B140" s="153"/>
      <c r="C140" s="154"/>
      <c r="D140" s="155"/>
      <c r="E140" s="155">
        <f>SUM(E138:E138)</f>
        <v>18750</v>
      </c>
      <c r="F140" s="156">
        <f>E140</f>
        <v>18750</v>
      </c>
    </row>
    <row r="141" spans="1:12" customFormat="1"/>
    <row r="142" spans="1:12" s="21" customFormat="1">
      <c r="A142" s="143" t="s">
        <v>52</v>
      </c>
      <c r="B142" s="144"/>
      <c r="C142" s="145"/>
      <c r="D142" s="146"/>
      <c r="E142" s="147"/>
      <c r="F142" s="148"/>
      <c r="J142" s="110"/>
      <c r="K142" s="22"/>
      <c r="L142" s="27"/>
    </row>
    <row r="143" spans="1:12" s="21" customFormat="1" ht="58">
      <c r="A143" s="202" t="s">
        <v>87</v>
      </c>
      <c r="B143" s="199"/>
      <c r="C143" s="197">
        <v>0</v>
      </c>
      <c r="D143" s="198">
        <v>0</v>
      </c>
      <c r="E143" s="198">
        <f t="shared" ref="E143:E149" si="3">C143*D143</f>
        <v>0</v>
      </c>
      <c r="F143" s="200"/>
      <c r="J143" s="110"/>
      <c r="K143" s="22"/>
      <c r="L143" s="27"/>
    </row>
    <row r="144" spans="1:12" s="21" customFormat="1">
      <c r="A144" s="202"/>
      <c r="B144" s="199"/>
      <c r="C144" s="197">
        <v>0</v>
      </c>
      <c r="D144" s="198">
        <v>0</v>
      </c>
      <c r="E144" s="198">
        <f t="shared" si="3"/>
        <v>0</v>
      </c>
      <c r="F144" s="200"/>
      <c r="J144" s="110"/>
      <c r="K144" s="22"/>
      <c r="L144" s="27"/>
    </row>
    <row r="145" spans="1:12" s="21" customFormat="1">
      <c r="A145" s="202"/>
      <c r="B145" s="199"/>
      <c r="C145" s="197">
        <v>0</v>
      </c>
      <c r="D145" s="198">
        <v>0</v>
      </c>
      <c r="E145" s="198">
        <f t="shared" si="3"/>
        <v>0</v>
      </c>
      <c r="F145" s="200"/>
      <c r="J145" s="110"/>
      <c r="K145" s="22"/>
      <c r="L145" s="27"/>
    </row>
    <row r="146" spans="1:12" s="21" customFormat="1">
      <c r="A146" s="203"/>
      <c r="B146" s="199"/>
      <c r="C146" s="197">
        <v>0</v>
      </c>
      <c r="D146" s="198">
        <v>0</v>
      </c>
      <c r="E146" s="198">
        <f t="shared" si="3"/>
        <v>0</v>
      </c>
      <c r="F146" s="200"/>
      <c r="J146" s="110"/>
      <c r="K146" s="22"/>
      <c r="L146" s="27"/>
    </row>
    <row r="147" spans="1:12" s="21" customFormat="1">
      <c r="A147" s="203"/>
      <c r="B147" s="199"/>
      <c r="C147" s="197">
        <v>0</v>
      </c>
      <c r="D147" s="198">
        <v>0</v>
      </c>
      <c r="E147" s="198">
        <f t="shared" si="3"/>
        <v>0</v>
      </c>
      <c r="F147" s="200"/>
      <c r="J147" s="110"/>
      <c r="K147" s="22"/>
      <c r="L147" s="27"/>
    </row>
    <row r="148" spans="1:12" s="21" customFormat="1">
      <c r="A148" s="202"/>
      <c r="B148" s="199"/>
      <c r="C148" s="197">
        <v>0</v>
      </c>
      <c r="D148" s="198">
        <v>0</v>
      </c>
      <c r="E148" s="198">
        <f t="shared" si="3"/>
        <v>0</v>
      </c>
      <c r="F148" s="200"/>
      <c r="J148" s="110"/>
      <c r="K148" s="22"/>
      <c r="L148" s="27"/>
    </row>
    <row r="149" spans="1:12" s="21" customFormat="1">
      <c r="A149" s="203"/>
      <c r="B149" s="199"/>
      <c r="C149" s="197">
        <v>0</v>
      </c>
      <c r="D149" s="198">
        <v>0</v>
      </c>
      <c r="E149" s="198">
        <f t="shared" si="3"/>
        <v>0</v>
      </c>
      <c r="F149" s="200"/>
      <c r="J149" s="110"/>
      <c r="K149" s="22"/>
      <c r="L149" s="27"/>
    </row>
    <row r="150" spans="1:12" s="21" customFormat="1">
      <c r="A150" s="192"/>
      <c r="B150" s="188"/>
      <c r="C150" s="27"/>
      <c r="D150" s="149"/>
      <c r="E150" s="149"/>
      <c r="F150" s="191"/>
      <c r="J150" s="110"/>
      <c r="K150" s="22"/>
      <c r="L150" s="27"/>
    </row>
    <row r="151" spans="1:12" s="21" customFormat="1">
      <c r="A151" s="152" t="s">
        <v>55</v>
      </c>
      <c r="B151" s="153"/>
      <c r="C151" s="154"/>
      <c r="D151" s="155"/>
      <c r="E151" s="155">
        <f>E143+E144+E145+E146+E147+E148+E149</f>
        <v>0</v>
      </c>
      <c r="F151" s="156">
        <f>E151</f>
        <v>0</v>
      </c>
      <c r="J151" s="110"/>
      <c r="K151" s="22"/>
      <c r="L151" s="27"/>
    </row>
    <row r="152" spans="1:12" s="21" customFormat="1" ht="14" thickBot="1">
      <c r="A152" s="22"/>
      <c r="B152" s="20"/>
      <c r="C152" s="27"/>
      <c r="D152" s="110"/>
      <c r="F152" s="150"/>
      <c r="J152" s="110"/>
      <c r="K152" s="22"/>
      <c r="L152" s="27"/>
    </row>
    <row r="153" spans="1:12" s="21" customFormat="1" ht="15" thickBot="1">
      <c r="A153" s="85" t="s">
        <v>88</v>
      </c>
      <c r="B153" s="129"/>
      <c r="C153" s="126"/>
      <c r="D153" s="86"/>
      <c r="E153" s="116">
        <f>F27+F37+F47+F56+F66</f>
        <v>66833.40400000001</v>
      </c>
      <c r="F153" s="150"/>
      <c r="J153" s="110"/>
      <c r="K153" s="22"/>
      <c r="L153" s="27"/>
    </row>
    <row r="154" spans="1:12" s="21" customFormat="1" ht="15" thickBot="1">
      <c r="A154" s="85" t="s">
        <v>130</v>
      </c>
      <c r="B154" s="129"/>
      <c r="C154" s="126"/>
      <c r="D154" s="86"/>
      <c r="E154" s="116">
        <f>F83+F92+F100+F113+F118+F123+F130+F135+F140</f>
        <v>133163.69</v>
      </c>
      <c r="F154" s="150"/>
      <c r="J154" s="110"/>
      <c r="K154" s="22"/>
      <c r="L154" s="27"/>
    </row>
    <row r="155" spans="1:12" s="21" customFormat="1" ht="15" thickBot="1">
      <c r="A155" s="85" t="s">
        <v>77</v>
      </c>
      <c r="B155" s="129"/>
      <c r="C155" s="126"/>
      <c r="D155" s="86"/>
      <c r="E155" s="116">
        <f>F151</f>
        <v>0</v>
      </c>
      <c r="F155" s="150"/>
      <c r="J155" s="110"/>
      <c r="K155" s="22"/>
      <c r="L155" s="27"/>
    </row>
    <row r="156" spans="1:12" s="21" customFormat="1">
      <c r="A156" s="137"/>
      <c r="B156" s="20"/>
      <c r="C156" s="27"/>
      <c r="D156" s="110"/>
      <c r="F156" s="150"/>
      <c r="J156" s="110"/>
      <c r="K156" s="22"/>
      <c r="L156" s="27"/>
    </row>
    <row r="157" spans="1:12" s="21" customFormat="1" ht="14">
      <c r="A157" s="208"/>
      <c r="B157" s="209"/>
      <c r="C157" s="210"/>
      <c r="D157" s="211"/>
      <c r="F157" s="150"/>
      <c r="J157" s="110"/>
      <c r="K157" s="22"/>
      <c r="L157" s="27"/>
    </row>
    <row r="158" spans="1:12" s="21" customFormat="1" ht="16">
      <c r="A158" s="170" t="s">
        <v>62</v>
      </c>
      <c r="B158" s="117"/>
      <c r="C158" s="127"/>
      <c r="D158" s="88"/>
      <c r="E158" s="89"/>
      <c r="F158" s="171">
        <f>E153+E154+E155</f>
        <v>199997.09400000001</v>
      </c>
      <c r="J158" s="110"/>
      <c r="K158" s="22"/>
      <c r="L158" s="27"/>
    </row>
    <row r="159" spans="1:12" s="21" customFormat="1" ht="16">
      <c r="A159" s="170" t="s">
        <v>44</v>
      </c>
      <c r="B159" s="117"/>
      <c r="C159" s="127"/>
      <c r="D159" s="88"/>
      <c r="E159" s="89"/>
      <c r="F159" s="172"/>
      <c r="J159" s="110"/>
      <c r="K159" s="22"/>
      <c r="L159" s="27"/>
    </row>
    <row r="160" spans="1:12" s="21" customFormat="1" ht="17" thickBot="1">
      <c r="A160" s="173" t="s">
        <v>63</v>
      </c>
      <c r="B160" s="118"/>
      <c r="C160" s="128"/>
      <c r="D160" s="90"/>
      <c r="E160" s="91"/>
      <c r="F160" s="174">
        <f>F158+F159</f>
        <v>199997.09400000001</v>
      </c>
      <c r="J160" s="110"/>
      <c r="K160" s="22"/>
      <c r="L160" s="27"/>
    </row>
    <row r="161" spans="1:12" s="21" customFormat="1" ht="14" thickTop="1">
      <c r="A161" s="137"/>
      <c r="B161" s="20"/>
      <c r="C161" s="27"/>
      <c r="D161" s="110"/>
      <c r="F161" s="150"/>
      <c r="J161" s="110"/>
      <c r="K161" s="22"/>
      <c r="L161" s="27"/>
    </row>
    <row r="162" spans="1:12" s="21" customFormat="1">
      <c r="A162" s="137"/>
      <c r="B162" s="20"/>
      <c r="C162" s="27"/>
      <c r="D162" s="110"/>
      <c r="F162" s="150"/>
      <c r="J162" s="110"/>
      <c r="K162" s="22"/>
      <c r="L162" s="27"/>
    </row>
    <row r="163" spans="1:12" s="21" customFormat="1" ht="14">
      <c r="A163" s="159" t="s">
        <v>58</v>
      </c>
      <c r="B163" s="119"/>
      <c r="C163" s="27"/>
      <c r="D163" s="110"/>
      <c r="F163" s="150"/>
      <c r="J163" s="110"/>
      <c r="K163" s="22"/>
      <c r="L163" s="27"/>
    </row>
    <row r="164" spans="1:12" s="21" customFormat="1" ht="15" thickBot="1">
      <c r="A164" s="201" t="s">
        <v>78</v>
      </c>
      <c r="B164" s="175"/>
      <c r="C164" s="176"/>
      <c r="D164" s="177"/>
      <c r="E164" s="178"/>
      <c r="F164" s="179"/>
      <c r="J164" s="110"/>
      <c r="K164" s="22"/>
      <c r="L164" s="27"/>
    </row>
    <row r="166" spans="1:12" s="21" customFormat="1" ht="14">
      <c r="A166" s="20" t="s">
        <v>59</v>
      </c>
      <c r="B166" s="20"/>
      <c r="C166" s="27"/>
      <c r="D166" s="110"/>
      <c r="J166" s="110"/>
      <c r="K166" s="22"/>
      <c r="L166" s="27"/>
    </row>
  </sheetData>
  <dataConsolidate/>
  <mergeCells count="18">
    <mergeCell ref="D7:E7"/>
    <mergeCell ref="D1:E1"/>
    <mergeCell ref="D2:E2"/>
    <mergeCell ref="D3:E3"/>
    <mergeCell ref="D4:E4"/>
    <mergeCell ref="D6:E6"/>
    <mergeCell ref="A32:B32"/>
    <mergeCell ref="A39:F39"/>
    <mergeCell ref="A49:F49"/>
    <mergeCell ref="D8:E8"/>
    <mergeCell ref="D9:E9"/>
    <mergeCell ref="A13:F13"/>
    <mergeCell ref="A22:B22"/>
    <mergeCell ref="A115:F115"/>
    <mergeCell ref="A88:B88"/>
    <mergeCell ref="A94:F94"/>
    <mergeCell ref="A102:F102"/>
    <mergeCell ref="A58:F58"/>
  </mergeCells>
  <dataValidations count="1">
    <dataValidation allowBlank="1" sqref="F7:G8 F1:G4 G13:H13 C143:F150 E29:F29 C1:C4 D151:F151 D57:F57 D53:F53 E142:F142 A7:A12 B10:F12 H1:H9 C6:C9 I10:I12 B1:B9 A1:A5 A142 A150:A151 B142:B146 B148:B152 D63:F63 D67:F70 E120:F120 E85:F85 D92:P92 C113:F113 D114:F114 C118:F118 A122:B123 D112:F112 D117:F117 C115:F116 A121:C121 D119:F119 D123:F123 G123:P125 D140:F141 E125:F125 G140:P155 A126:C128 C121:P122 A125:B125 D130:F131 A129:B132 G130:P132 E132:F132 A133:C133 B96:B97 C152:F155 A153:B155 A156:P65504 C14:P16 C126:P129 A97 A92:B95 C133:P134 A71:B90 C71:F84 C64:F66 A98:B120 C138:P139 C17:F28 A13:B33 C54:F56 C86:F111 A63:B68 B69:B70 G135:P137 D135:F136 A134:B137 A139:B141 E137:F137 A138:C138 C30:F52 A35:B57 G17:P120 A58:F62" xr:uid="{229FF4B4-519E-B341-9EE4-F2AB7457A918}"/>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A1C6B-D682-3B4A-AF26-2C5B0EB486FE}">
  <sheetPr>
    <tabColor indexed="18"/>
  </sheetPr>
  <dimension ref="A1:L163"/>
  <sheetViews>
    <sheetView showGridLines="0" zoomScaleNormal="100" zoomScaleSheetLayoutView="75" workbookViewId="0">
      <selection activeCell="A4" sqref="A4"/>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86" t="s">
        <v>68</v>
      </c>
      <c r="E1" s="287"/>
      <c r="F1" s="134"/>
    </row>
    <row r="2" spans="1:12" s="27" customFormat="1" ht="23">
      <c r="A2" s="135"/>
      <c r="B2" s="20"/>
      <c r="C2" s="123" t="s">
        <v>25</v>
      </c>
      <c r="D2" s="288" t="s">
        <v>81</v>
      </c>
      <c r="E2" s="280"/>
      <c r="F2" s="136"/>
    </row>
    <row r="3" spans="1:12" s="27" customFormat="1" ht="28">
      <c r="A3" s="135" t="s">
        <v>67</v>
      </c>
      <c r="B3" s="20"/>
      <c r="C3" s="123" t="s">
        <v>64</v>
      </c>
      <c r="D3" s="290" t="s">
        <v>90</v>
      </c>
      <c r="E3" s="290"/>
      <c r="F3" s="136"/>
    </row>
    <row r="4" spans="1:12" s="27" customFormat="1" ht="28">
      <c r="A4" s="137"/>
      <c r="B4" s="20"/>
      <c r="C4" s="123" t="s">
        <v>26</v>
      </c>
      <c r="D4" s="288" t="s">
        <v>79</v>
      </c>
      <c r="E4" s="280"/>
      <c r="F4" s="136"/>
    </row>
    <row r="5" spans="1:12" s="27" customFormat="1" ht="19">
      <c r="A5" s="180" t="s">
        <v>60</v>
      </c>
      <c r="B5" s="121"/>
      <c r="F5" s="136"/>
    </row>
    <row r="6" spans="1:12" s="27" customFormat="1" ht="34">
      <c r="A6" s="181" t="s">
        <v>85</v>
      </c>
      <c r="B6" s="138"/>
      <c r="C6" s="123" t="s">
        <v>27</v>
      </c>
      <c r="D6" s="299" t="s">
        <v>119</v>
      </c>
      <c r="E6" s="299"/>
      <c r="F6" s="136"/>
    </row>
    <row r="7" spans="1:12" s="27" customFormat="1" ht="34">
      <c r="A7" s="181" t="s">
        <v>61</v>
      </c>
      <c r="B7" s="120"/>
      <c r="C7" s="124" t="s">
        <v>59</v>
      </c>
      <c r="D7" s="280"/>
      <c r="E7" s="280"/>
      <c r="F7" s="136"/>
    </row>
    <row r="8" spans="1:12" s="27" customFormat="1" ht="32" customHeight="1">
      <c r="A8" s="181" t="s">
        <v>66</v>
      </c>
      <c r="B8" s="122"/>
      <c r="C8" s="123" t="s">
        <v>59</v>
      </c>
      <c r="D8" s="280"/>
      <c r="E8" s="280"/>
      <c r="F8" s="136"/>
    </row>
    <row r="9" spans="1:12">
      <c r="A9" s="183" t="s">
        <v>82</v>
      </c>
      <c r="C9" s="125" t="s">
        <v>59</v>
      </c>
      <c r="D9" s="281"/>
      <c r="E9" s="282"/>
      <c r="F9" s="139"/>
      <c r="G9" s="22"/>
      <c r="H9" s="22"/>
      <c r="I9" s="22"/>
      <c r="J9" s="22"/>
      <c r="L9" s="22"/>
    </row>
    <row r="10" spans="1:12" ht="51">
      <c r="A10" s="181" t="s">
        <v>83</v>
      </c>
      <c r="B10" s="137"/>
      <c r="C10" s="20"/>
      <c r="E10" s="23"/>
      <c r="F10" s="139"/>
      <c r="G10" s="22"/>
      <c r="H10" s="22"/>
      <c r="I10" s="22"/>
      <c r="J10" s="22"/>
      <c r="L10" s="22"/>
    </row>
    <row r="11" spans="1:12" ht="36" customHeight="1" thickBot="1">
      <c r="A11" s="182" t="s">
        <v>84</v>
      </c>
      <c r="C11" s="20"/>
      <c r="E11" s="23"/>
      <c r="F11" s="139"/>
      <c r="G11" s="22"/>
      <c r="H11" s="22"/>
      <c r="I11" s="22"/>
      <c r="J11" s="22"/>
      <c r="L11" s="22"/>
    </row>
    <row r="12" spans="1:12">
      <c r="A12" s="137"/>
      <c r="C12" s="20"/>
      <c r="E12" s="23"/>
      <c r="F12" s="139"/>
      <c r="G12" s="22"/>
      <c r="H12" s="22"/>
      <c r="I12" s="22"/>
      <c r="J12" s="22"/>
      <c r="L12" s="22"/>
    </row>
    <row r="13" spans="1:12" s="24" customFormat="1">
      <c r="A13" s="283" t="s">
        <v>86</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124</v>
      </c>
      <c r="B15" s="184"/>
      <c r="C15" s="167"/>
      <c r="D15" s="217"/>
      <c r="E15" s="218"/>
      <c r="F15" s="185"/>
      <c r="G15" s="111"/>
      <c r="H15" s="111"/>
      <c r="I15" s="112"/>
      <c r="J15" s="111"/>
      <c r="K15" s="111"/>
      <c r="L15" s="25"/>
    </row>
    <row r="16" spans="1:12" ht="14" thickBot="1">
      <c r="A16" s="220" t="s">
        <v>104</v>
      </c>
      <c r="B16" s="221"/>
      <c r="C16" s="222"/>
      <c r="D16" s="223"/>
      <c r="E16" s="224"/>
      <c r="F16" s="225"/>
      <c r="G16" s="111"/>
      <c r="H16" s="111"/>
      <c r="I16" s="112"/>
      <c r="J16" s="111"/>
      <c r="K16" s="111"/>
      <c r="L16" s="25"/>
    </row>
    <row r="17" spans="1:12">
      <c r="A17" s="143" t="s">
        <v>91</v>
      </c>
      <c r="B17" s="144"/>
      <c r="C17" s="145"/>
      <c r="D17" s="146"/>
      <c r="E17" s="147"/>
      <c r="F17" s="148"/>
      <c r="G17" s="111"/>
      <c r="H17" s="111"/>
      <c r="I17" s="112"/>
      <c r="J17" s="111"/>
      <c r="K17" s="111"/>
      <c r="L17" s="25"/>
    </row>
    <row r="18" spans="1:12" ht="20" customHeight="1">
      <c r="A18" s="215" t="s">
        <v>100</v>
      </c>
      <c r="B18" s="216"/>
      <c r="C18" s="197">
        <v>19</v>
      </c>
      <c r="D18" s="198">
        <v>975</v>
      </c>
      <c r="E18" s="198">
        <f>C18*D18</f>
        <v>18525</v>
      </c>
      <c r="F18" s="200"/>
      <c r="G18" s="111"/>
      <c r="H18" s="111"/>
      <c r="I18" s="112"/>
      <c r="J18" s="111"/>
      <c r="K18" s="111"/>
      <c r="L18" s="25"/>
    </row>
    <row r="19" spans="1:12" ht="20" customHeight="1">
      <c r="A19" s="215" t="s">
        <v>101</v>
      </c>
      <c r="B19" s="216"/>
      <c r="C19" s="197">
        <v>4</v>
      </c>
      <c r="D19" s="198">
        <v>975</v>
      </c>
      <c r="E19" s="198">
        <f>C19*D19</f>
        <v>3900</v>
      </c>
      <c r="F19" s="200"/>
      <c r="G19" s="111"/>
      <c r="H19" s="111"/>
      <c r="I19" s="112"/>
      <c r="J19" s="111"/>
      <c r="K19" s="111"/>
      <c r="L19" s="25"/>
    </row>
    <row r="20" spans="1:12" ht="20" customHeight="1">
      <c r="A20" s="215" t="s">
        <v>102</v>
      </c>
      <c r="B20" s="216"/>
      <c r="C20" s="197">
        <v>5</v>
      </c>
      <c r="D20" s="198">
        <v>975</v>
      </c>
      <c r="E20" s="198">
        <f>C20*D20</f>
        <v>4875</v>
      </c>
      <c r="F20" s="200"/>
      <c r="G20" s="111"/>
      <c r="H20" s="111"/>
      <c r="I20" s="112"/>
      <c r="J20" s="111"/>
      <c r="K20" s="111"/>
      <c r="L20" s="25"/>
    </row>
    <row r="21" spans="1:12" ht="20" customHeight="1">
      <c r="A21" s="215" t="s">
        <v>103</v>
      </c>
      <c r="B21" s="216"/>
      <c r="C21" s="197">
        <v>1</v>
      </c>
      <c r="D21" s="198">
        <v>975</v>
      </c>
      <c r="E21" s="198">
        <f>C21*D21</f>
        <v>975</v>
      </c>
      <c r="F21" s="200"/>
      <c r="G21" s="111"/>
      <c r="H21" s="111"/>
      <c r="I21" s="112"/>
      <c r="J21" s="111"/>
      <c r="K21" s="111"/>
      <c r="L21" s="25"/>
    </row>
    <row r="22" spans="1:12" ht="23" customHeight="1">
      <c r="A22" s="278" t="s">
        <v>95</v>
      </c>
      <c r="B22" s="279"/>
      <c r="C22" s="197"/>
      <c r="D22" s="198"/>
      <c r="E22" s="198"/>
      <c r="F22" s="200"/>
    </row>
    <row r="23" spans="1:12" ht="20" customHeight="1">
      <c r="A23" s="215" t="s">
        <v>100</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96</v>
      </c>
      <c r="B25" s="153"/>
      <c r="C25" s="154"/>
      <c r="D25" s="155"/>
      <c r="E25" s="155">
        <f>SUM(E18:E23)</f>
        <v>32193.85</v>
      </c>
      <c r="F25" s="156">
        <f>E25</f>
        <v>32193.85</v>
      </c>
      <c r="G25" s="111"/>
      <c r="H25" s="111"/>
      <c r="I25" s="112"/>
      <c r="J25" s="111"/>
      <c r="K25" s="111"/>
      <c r="L25" s="25"/>
    </row>
    <row r="26" spans="1:12" customFormat="1" ht="17" customHeight="1">
      <c r="A26" s="238" t="s">
        <v>183</v>
      </c>
      <c r="B26" s="239"/>
      <c r="C26" s="239"/>
      <c r="D26" s="239"/>
      <c r="E26" s="240">
        <f>-(E25*0.45)</f>
        <v>-14487.2325</v>
      </c>
      <c r="F26" s="252">
        <f>E26</f>
        <v>-14487.2325</v>
      </c>
    </row>
    <row r="27" spans="1:12">
      <c r="A27" s="152" t="s">
        <v>186</v>
      </c>
      <c r="B27" s="153"/>
      <c r="C27" s="154"/>
      <c r="D27" s="155"/>
      <c r="E27" s="155">
        <f>E25+E26</f>
        <v>17706.6175</v>
      </c>
      <c r="F27" s="156">
        <f>E27</f>
        <v>17706.6175</v>
      </c>
      <c r="G27" s="111"/>
      <c r="H27" s="111"/>
      <c r="I27" s="112"/>
      <c r="J27" s="111"/>
      <c r="K27" s="111"/>
      <c r="L27" s="25"/>
    </row>
    <row r="28" spans="1:12">
      <c r="A28" s="161"/>
      <c r="B28" s="184"/>
      <c r="C28" s="167"/>
      <c r="D28" s="149"/>
      <c r="E28" s="149"/>
      <c r="F28" s="185"/>
      <c r="G28" s="111"/>
      <c r="H28" s="111"/>
      <c r="I28" s="112"/>
      <c r="J28" s="111"/>
      <c r="K28" s="111"/>
      <c r="L28" s="25"/>
    </row>
    <row r="29" spans="1:12">
      <c r="A29" s="143" t="s">
        <v>92</v>
      </c>
      <c r="B29" s="144"/>
      <c r="C29" s="145"/>
      <c r="D29" s="146"/>
      <c r="E29" s="147"/>
      <c r="F29" s="148"/>
      <c r="G29" s="111"/>
      <c r="H29" s="111"/>
      <c r="I29" s="112"/>
      <c r="J29" s="111"/>
      <c r="K29" s="111"/>
      <c r="L29" s="25"/>
    </row>
    <row r="30" spans="1:12" ht="20" customHeight="1">
      <c r="A30" s="215" t="s">
        <v>100</v>
      </c>
      <c r="B30" s="216"/>
      <c r="C30" s="197">
        <v>10</v>
      </c>
      <c r="D30" s="198">
        <v>1567.54</v>
      </c>
      <c r="E30" s="198">
        <f>C30*D30</f>
        <v>15675.4</v>
      </c>
      <c r="F30" s="200"/>
      <c r="G30" s="111"/>
      <c r="H30" s="111"/>
      <c r="I30" s="112"/>
      <c r="J30" s="111"/>
      <c r="K30" s="111"/>
      <c r="L30" s="25"/>
    </row>
    <row r="31" spans="1:12" ht="20" customHeight="1">
      <c r="A31" s="215" t="s">
        <v>103</v>
      </c>
      <c r="B31" s="216"/>
      <c r="C31" s="197">
        <v>1</v>
      </c>
      <c r="D31" s="198">
        <v>1567.54</v>
      </c>
      <c r="E31" s="198">
        <f>C31*D31</f>
        <v>1567.54</v>
      </c>
      <c r="F31" s="200"/>
      <c r="G31" s="111"/>
      <c r="H31" s="111"/>
      <c r="I31" s="112"/>
      <c r="J31" s="111"/>
      <c r="K31" s="111"/>
      <c r="L31" s="25"/>
    </row>
    <row r="32" spans="1:12" ht="20" customHeight="1">
      <c r="A32" s="278" t="s">
        <v>95</v>
      </c>
      <c r="B32" s="279"/>
      <c r="C32" s="197"/>
      <c r="D32" s="198"/>
      <c r="E32" s="198"/>
      <c r="F32" s="200"/>
    </row>
    <row r="33" spans="1:12" ht="20" customHeight="1">
      <c r="A33" s="215" t="s">
        <v>102</v>
      </c>
      <c r="B33" s="216"/>
      <c r="C33" s="197">
        <v>5</v>
      </c>
      <c r="D33" s="198">
        <v>783.77</v>
      </c>
      <c r="E33" s="198">
        <f>C33*D33</f>
        <v>3918.85</v>
      </c>
      <c r="F33" s="200"/>
      <c r="G33" s="111"/>
      <c r="H33" s="111"/>
      <c r="I33" s="112"/>
      <c r="J33" s="111"/>
      <c r="K33" s="111"/>
      <c r="L33" s="25"/>
    </row>
    <row r="34" spans="1:12">
      <c r="A34" s="151"/>
      <c r="B34" s="22"/>
      <c r="E34" s="149"/>
      <c r="F34" s="150"/>
    </row>
    <row r="35" spans="1:12">
      <c r="A35" s="152" t="s">
        <v>30</v>
      </c>
      <c r="B35" s="153"/>
      <c r="C35" s="154"/>
      <c r="D35" s="155"/>
      <c r="E35" s="155">
        <f>SUM(E30:E33)</f>
        <v>21161.789999999997</v>
      </c>
      <c r="F35" s="156">
        <f>E35</f>
        <v>21161.789999999997</v>
      </c>
    </row>
    <row r="36" spans="1:12" customFormat="1" ht="17" customHeight="1">
      <c r="A36" s="238" t="s">
        <v>183</v>
      </c>
      <c r="B36" s="239"/>
      <c r="C36" s="239"/>
      <c r="D36" s="239"/>
      <c r="E36" s="240">
        <f>-(E35*0.45)</f>
        <v>-9522.8054999999986</v>
      </c>
      <c r="F36" s="252">
        <f>E36</f>
        <v>-9522.8054999999986</v>
      </c>
    </row>
    <row r="37" spans="1:12">
      <c r="A37" s="152" t="s">
        <v>187</v>
      </c>
      <c r="B37" s="153"/>
      <c r="C37" s="154"/>
      <c r="D37" s="155"/>
      <c r="E37" s="155">
        <f>E35+E36</f>
        <v>11638.984499999999</v>
      </c>
      <c r="F37" s="156">
        <f>E37</f>
        <v>11638.984499999999</v>
      </c>
      <c r="G37" s="111"/>
      <c r="H37" s="111"/>
      <c r="I37" s="112"/>
      <c r="J37" s="111"/>
      <c r="K37" s="111"/>
      <c r="L37" s="25"/>
    </row>
    <row r="38" spans="1:12">
      <c r="A38" s="137"/>
      <c r="E38" s="149"/>
      <c r="F38" s="150"/>
    </row>
    <row r="39" spans="1:12">
      <c r="A39" s="274" t="s">
        <v>70</v>
      </c>
      <c r="B39" s="275"/>
      <c r="C39" s="276"/>
      <c r="D39" s="276"/>
      <c r="E39" s="276"/>
      <c r="F39" s="277"/>
    </row>
    <row r="40" spans="1:12" ht="20" customHeight="1">
      <c r="A40" s="215" t="s">
        <v>100</v>
      </c>
      <c r="B40" s="216"/>
      <c r="C40" s="197">
        <v>15</v>
      </c>
      <c r="D40" s="198">
        <v>1386.67</v>
      </c>
      <c r="E40" s="198">
        <f>C40*D40</f>
        <v>20800.050000000003</v>
      </c>
      <c r="F40" s="200"/>
      <c r="G40" s="111"/>
      <c r="H40" s="111"/>
      <c r="I40" s="112"/>
      <c r="J40" s="111"/>
      <c r="K40" s="111"/>
      <c r="L40" s="25"/>
    </row>
    <row r="41" spans="1:12" ht="20" customHeight="1">
      <c r="A41" s="215" t="s">
        <v>101</v>
      </c>
      <c r="B41" s="216"/>
      <c r="C41" s="197">
        <v>4</v>
      </c>
      <c r="D41" s="198">
        <v>1386.67</v>
      </c>
      <c r="E41" s="198">
        <f>C41*D41</f>
        <v>5546.68</v>
      </c>
      <c r="F41" s="200"/>
      <c r="G41" s="111"/>
      <c r="H41" s="111"/>
      <c r="I41" s="112"/>
      <c r="J41" s="111"/>
      <c r="K41" s="111"/>
      <c r="L41" s="25"/>
    </row>
    <row r="42" spans="1:12" ht="20" customHeight="1">
      <c r="A42" s="215" t="s">
        <v>102</v>
      </c>
      <c r="B42" s="216"/>
      <c r="C42" s="197">
        <v>5</v>
      </c>
      <c r="D42" s="198">
        <v>1386.67</v>
      </c>
      <c r="E42" s="198">
        <f>C42*D42</f>
        <v>6933.35</v>
      </c>
      <c r="F42" s="200"/>
      <c r="G42" s="111"/>
      <c r="H42" s="111"/>
      <c r="I42" s="112"/>
      <c r="J42" s="111"/>
      <c r="K42" s="111"/>
      <c r="L42" s="25"/>
    </row>
    <row r="43" spans="1:12" ht="20" customHeight="1">
      <c r="A43" s="215" t="s">
        <v>103</v>
      </c>
      <c r="B43" s="216"/>
      <c r="C43" s="197">
        <v>1</v>
      </c>
      <c r="D43" s="198">
        <v>1386.67</v>
      </c>
      <c r="E43" s="198">
        <f>C43*D43</f>
        <v>1386.67</v>
      </c>
      <c r="F43" s="200"/>
      <c r="G43" s="111"/>
      <c r="H43" s="111"/>
      <c r="I43" s="112"/>
      <c r="J43" s="111"/>
      <c r="K43" s="111"/>
      <c r="L43" s="25"/>
    </row>
    <row r="44" spans="1:12">
      <c r="A44" s="187"/>
      <c r="B44" s="186"/>
      <c r="C44" s="157"/>
      <c r="D44" s="157"/>
      <c r="E44" s="157"/>
      <c r="F44" s="158"/>
    </row>
    <row r="45" spans="1:12">
      <c r="A45" s="152" t="s">
        <v>69</v>
      </c>
      <c r="B45" s="153"/>
      <c r="C45" s="154"/>
      <c r="D45" s="155"/>
      <c r="E45" s="155">
        <f>SUM(E40:E43)</f>
        <v>34666.75</v>
      </c>
      <c r="F45" s="156">
        <f>E45</f>
        <v>34666.75</v>
      </c>
    </row>
    <row r="46" spans="1:12" customFormat="1" ht="17" customHeight="1">
      <c r="A46" s="238" t="s">
        <v>183</v>
      </c>
      <c r="B46" s="239"/>
      <c r="C46" s="239"/>
      <c r="D46" s="239"/>
      <c r="E46" s="240">
        <f>-(E45*0.45)</f>
        <v>-15600.0375</v>
      </c>
      <c r="F46" s="251">
        <f>E46</f>
        <v>-15600.0375</v>
      </c>
    </row>
    <row r="47" spans="1:12">
      <c r="A47" s="152" t="s">
        <v>190</v>
      </c>
      <c r="B47" s="153"/>
      <c r="C47" s="154"/>
      <c r="D47" s="155"/>
      <c r="E47" s="155">
        <f>E45+E46</f>
        <v>19066.712500000001</v>
      </c>
      <c r="F47" s="156">
        <f>E47</f>
        <v>19066.712500000001</v>
      </c>
      <c r="G47" s="111"/>
      <c r="H47" s="111"/>
      <c r="I47" s="112"/>
      <c r="J47" s="111"/>
      <c r="K47" s="111"/>
      <c r="L47" s="25"/>
    </row>
    <row r="48" spans="1:12">
      <c r="A48" s="187"/>
      <c r="B48" s="186"/>
      <c r="C48" s="157"/>
      <c r="D48" s="157"/>
      <c r="E48" s="157"/>
      <c r="F48" s="158"/>
    </row>
    <row r="49" spans="1:12" s="21" customFormat="1">
      <c r="A49" s="274" t="s">
        <v>73</v>
      </c>
      <c r="B49" s="275"/>
      <c r="C49" s="276"/>
      <c r="D49" s="276"/>
      <c r="E49" s="276"/>
      <c r="F49" s="277"/>
      <c r="J49" s="110"/>
      <c r="K49" s="22"/>
      <c r="L49" s="27"/>
    </row>
    <row r="50" spans="1:12" ht="20" customHeight="1">
      <c r="A50" s="215" t="s">
        <v>100</v>
      </c>
      <c r="B50" s="216"/>
      <c r="C50" s="197">
        <v>4</v>
      </c>
      <c r="D50" s="198">
        <v>975</v>
      </c>
      <c r="E50" s="198">
        <f>C50*D50</f>
        <v>3900</v>
      </c>
      <c r="F50" s="200"/>
      <c r="G50" s="111"/>
      <c r="H50" s="111"/>
      <c r="I50" s="112"/>
      <c r="J50" s="111"/>
      <c r="K50" s="111"/>
      <c r="L50" s="25"/>
    </row>
    <row r="51" spans="1:12" ht="20" customHeight="1">
      <c r="A51" s="215" t="s">
        <v>102</v>
      </c>
      <c r="B51" s="216"/>
      <c r="C51" s="197">
        <v>5</v>
      </c>
      <c r="D51" s="198">
        <v>975</v>
      </c>
      <c r="E51" s="198">
        <f>C51*D51</f>
        <v>4875</v>
      </c>
      <c r="F51" s="200"/>
      <c r="G51" s="111"/>
      <c r="H51" s="111"/>
      <c r="I51" s="112"/>
      <c r="J51" s="111"/>
      <c r="K51" s="111"/>
      <c r="L51" s="25"/>
    </row>
    <row r="52" spans="1:12" ht="20" customHeight="1">
      <c r="A52" s="215" t="s">
        <v>103</v>
      </c>
      <c r="B52" s="216"/>
      <c r="C52" s="197">
        <v>4</v>
      </c>
      <c r="D52" s="198">
        <v>975</v>
      </c>
      <c r="E52" s="198">
        <f>C52*D52</f>
        <v>3900</v>
      </c>
      <c r="F52" s="200"/>
      <c r="G52" s="111"/>
      <c r="H52" s="111"/>
      <c r="I52" s="112"/>
      <c r="J52" s="111"/>
      <c r="K52" s="111"/>
      <c r="L52" s="25"/>
    </row>
    <row r="53" spans="1:12" s="21" customFormat="1">
      <c r="A53" s="137"/>
      <c r="B53" s="20"/>
      <c r="C53" s="160"/>
      <c r="D53" s="149"/>
      <c r="E53" s="149"/>
      <c r="F53" s="150"/>
      <c r="J53" s="110"/>
      <c r="K53" s="22"/>
      <c r="L53" s="27"/>
    </row>
    <row r="54" spans="1:12" s="21" customFormat="1">
      <c r="A54" s="152" t="s">
        <v>76</v>
      </c>
      <c r="B54" s="153"/>
      <c r="C54" s="154"/>
      <c r="D54" s="155"/>
      <c r="E54" s="155">
        <f>SUM(E50:E52)</f>
        <v>12675</v>
      </c>
      <c r="F54" s="156">
        <f>E54</f>
        <v>12675</v>
      </c>
      <c r="J54" s="110"/>
      <c r="K54" s="22"/>
      <c r="L54" s="27"/>
    </row>
    <row r="55" spans="1:12" customFormat="1" ht="17" customHeight="1">
      <c r="A55" s="238" t="s">
        <v>183</v>
      </c>
      <c r="B55" s="239"/>
      <c r="C55" s="239"/>
      <c r="D55" s="239"/>
      <c r="E55" s="240">
        <f>-(E54*0.45)</f>
        <v>-5703.75</v>
      </c>
      <c r="F55" s="251">
        <f>E55</f>
        <v>-5703.75</v>
      </c>
    </row>
    <row r="56" spans="1:12">
      <c r="A56" s="152" t="s">
        <v>250</v>
      </c>
      <c r="B56" s="153"/>
      <c r="C56" s="154"/>
      <c r="D56" s="155"/>
      <c r="E56" s="155">
        <f>E54+E55</f>
        <v>6971.25</v>
      </c>
      <c r="F56" s="156">
        <f>E56</f>
        <v>6971.25</v>
      </c>
      <c r="G56" s="111"/>
      <c r="H56" s="111"/>
      <c r="I56" s="112"/>
      <c r="J56" s="111"/>
      <c r="K56" s="111"/>
      <c r="L56" s="25"/>
    </row>
    <row r="57" spans="1:12" s="21" customFormat="1">
      <c r="A57" s="137"/>
      <c r="B57" s="20"/>
      <c r="C57" s="160"/>
      <c r="D57" s="149"/>
      <c r="E57" s="149"/>
      <c r="F57" s="150"/>
      <c r="J57" s="110"/>
      <c r="K57" s="22"/>
      <c r="L57" s="27"/>
    </row>
    <row r="58" spans="1:12" s="21" customFormat="1">
      <c r="A58" s="274" t="s">
        <v>245</v>
      </c>
      <c r="B58" s="275"/>
      <c r="C58" s="276"/>
      <c r="D58" s="276"/>
      <c r="E58" s="276"/>
      <c r="F58" s="277"/>
      <c r="J58" s="110"/>
      <c r="K58" s="22"/>
      <c r="L58" s="27"/>
    </row>
    <row r="59" spans="1:12" ht="20" customHeight="1">
      <c r="A59" s="215" t="s">
        <v>100</v>
      </c>
      <c r="B59" s="216"/>
      <c r="C59" s="197">
        <v>16</v>
      </c>
      <c r="D59" s="198">
        <v>975</v>
      </c>
      <c r="E59" s="198">
        <f>C59*D59</f>
        <v>15600</v>
      </c>
      <c r="F59" s="200"/>
      <c r="G59" s="111"/>
      <c r="H59" s="111"/>
      <c r="I59" s="112"/>
      <c r="J59" s="111"/>
      <c r="K59" s="111"/>
      <c r="L59" s="25"/>
    </row>
    <row r="60" spans="1:12" ht="20" customHeight="1">
      <c r="A60" s="215" t="s">
        <v>247</v>
      </c>
      <c r="B60" s="216"/>
      <c r="C60" s="197">
        <v>5</v>
      </c>
      <c r="D60" s="198">
        <v>975</v>
      </c>
      <c r="E60" s="198">
        <f>C60*D60</f>
        <v>4875</v>
      </c>
      <c r="F60" s="200"/>
      <c r="G60" s="111"/>
      <c r="H60" s="111"/>
      <c r="I60" s="112"/>
      <c r="J60" s="111"/>
      <c r="K60" s="111"/>
      <c r="L60" s="25"/>
    </row>
    <row r="61" spans="1:12" ht="20" customHeight="1">
      <c r="A61" s="215" t="s">
        <v>103</v>
      </c>
      <c r="B61" s="216"/>
      <c r="C61" s="197">
        <v>4</v>
      </c>
      <c r="D61" s="198">
        <v>975</v>
      </c>
      <c r="E61" s="198">
        <f>C61*D61</f>
        <v>3900</v>
      </c>
      <c r="F61" s="200"/>
      <c r="G61" s="111"/>
      <c r="H61" s="111"/>
      <c r="I61" s="112"/>
      <c r="J61" s="111"/>
      <c r="K61" s="111"/>
      <c r="L61" s="25"/>
    </row>
    <row r="62" spans="1:12" s="21" customFormat="1" ht="21" customHeight="1">
      <c r="A62" s="215" t="s">
        <v>248</v>
      </c>
      <c r="B62" s="216"/>
      <c r="C62" s="197">
        <v>5</v>
      </c>
      <c r="D62" s="198">
        <v>975</v>
      </c>
      <c r="E62" s="198">
        <f>C62*D62</f>
        <v>4875</v>
      </c>
      <c r="F62" s="200"/>
      <c r="J62" s="110"/>
      <c r="K62" s="22"/>
      <c r="L62" s="27"/>
    </row>
    <row r="63" spans="1:12" s="21" customFormat="1">
      <c r="A63" s="137"/>
      <c r="B63" s="20"/>
      <c r="C63" s="160"/>
      <c r="D63" s="149"/>
      <c r="E63" s="149"/>
      <c r="F63" s="150"/>
      <c r="J63" s="110"/>
      <c r="K63" s="22"/>
      <c r="L63" s="27"/>
    </row>
    <row r="64" spans="1:12">
      <c r="A64" s="152" t="s">
        <v>246</v>
      </c>
      <c r="B64" s="153"/>
      <c r="C64" s="154"/>
      <c r="D64" s="155"/>
      <c r="E64" s="155">
        <f>SUM(E59:E62)</f>
        <v>29250</v>
      </c>
      <c r="F64" s="156">
        <f>E64</f>
        <v>29250</v>
      </c>
    </row>
    <row r="65" spans="1:12" customFormat="1" ht="17" customHeight="1">
      <c r="A65" s="238" t="s">
        <v>183</v>
      </c>
      <c r="B65" s="239"/>
      <c r="C65" s="239"/>
      <c r="D65" s="239"/>
      <c r="E65" s="240">
        <f>-(E64*0.45)</f>
        <v>-13162.5</v>
      </c>
      <c r="F65" s="251">
        <f>E65</f>
        <v>-13162.5</v>
      </c>
    </row>
    <row r="66" spans="1:12">
      <c r="A66" s="152" t="s">
        <v>252</v>
      </c>
      <c r="B66" s="153"/>
      <c r="C66" s="154"/>
      <c r="D66" s="155"/>
      <c r="E66" s="155">
        <f>E64+E65</f>
        <v>16087.5</v>
      </c>
      <c r="F66" s="156">
        <f>E66</f>
        <v>16087.5</v>
      </c>
      <c r="G66" s="111"/>
      <c r="H66" s="111"/>
      <c r="I66" s="112"/>
      <c r="J66" s="111"/>
      <c r="K66" s="111"/>
      <c r="L66" s="25"/>
    </row>
    <row r="67" spans="1:12">
      <c r="A67" s="137"/>
      <c r="C67" s="160"/>
      <c r="D67" s="149"/>
      <c r="E67" s="149"/>
      <c r="F67" s="150"/>
    </row>
    <row r="68" spans="1:12" s="21" customFormat="1" ht="14" thickBot="1">
      <c r="A68" s="22"/>
      <c r="B68" s="188"/>
      <c r="C68" s="189"/>
      <c r="D68" s="190"/>
      <c r="E68" s="190"/>
      <c r="F68" s="191"/>
      <c r="J68" s="110"/>
      <c r="K68" s="22"/>
      <c r="L68" s="27"/>
    </row>
    <row r="69" spans="1:12" ht="14" thickBot="1">
      <c r="A69" s="220" t="s">
        <v>131</v>
      </c>
      <c r="B69" s="221"/>
      <c r="C69" s="222"/>
      <c r="D69" s="223"/>
      <c r="E69" s="224"/>
      <c r="F69" s="225"/>
      <c r="G69" s="111"/>
      <c r="H69" s="111"/>
      <c r="I69" s="112"/>
      <c r="J69" s="111"/>
      <c r="K69" s="111"/>
      <c r="L69" s="25"/>
    </row>
    <row r="70" spans="1:12">
      <c r="A70" s="226" t="s">
        <v>105</v>
      </c>
      <c r="B70" s="227"/>
      <c r="C70" s="228"/>
      <c r="D70" s="229"/>
      <c r="E70" s="230"/>
      <c r="F70" s="231"/>
      <c r="G70" s="111"/>
      <c r="H70" s="111"/>
      <c r="I70" s="112"/>
      <c r="J70" s="111"/>
      <c r="K70" s="111"/>
      <c r="L70" s="25"/>
    </row>
    <row r="71" spans="1:12" ht="20" customHeight="1">
      <c r="A71" s="236" t="s">
        <v>132</v>
      </c>
      <c r="B71" s="216"/>
      <c r="C71" s="197"/>
      <c r="D71" s="198"/>
      <c r="E71" s="198"/>
      <c r="F71" s="200"/>
      <c r="G71" s="111"/>
      <c r="H71" s="111"/>
      <c r="I71" s="112"/>
      <c r="J71" s="111"/>
      <c r="K71" s="111"/>
      <c r="L71" s="25"/>
    </row>
    <row r="72" spans="1:12" ht="20" customHeight="1">
      <c r="A72" s="215" t="s">
        <v>147</v>
      </c>
      <c r="B72" s="216"/>
      <c r="C72" s="197">
        <v>1</v>
      </c>
      <c r="D72" s="198">
        <v>40269</v>
      </c>
      <c r="E72" s="198">
        <f>C72*D72</f>
        <v>40269</v>
      </c>
      <c r="F72" s="200"/>
      <c r="G72" s="111"/>
      <c r="H72" s="111"/>
      <c r="I72" s="112"/>
      <c r="J72" s="111"/>
      <c r="K72" s="111"/>
      <c r="L72" s="25"/>
    </row>
    <row r="73" spans="1:12" ht="20" customHeight="1">
      <c r="A73" s="215" t="s">
        <v>265</v>
      </c>
      <c r="B73" s="216"/>
      <c r="C73" s="197">
        <v>1</v>
      </c>
      <c r="D73" s="198">
        <v>8950</v>
      </c>
      <c r="E73" s="198">
        <f>C73*D73</f>
        <v>8950</v>
      </c>
      <c r="F73" s="200"/>
      <c r="G73" s="111"/>
      <c r="H73" s="111"/>
      <c r="I73" s="112"/>
      <c r="J73" s="111"/>
      <c r="K73" s="111"/>
      <c r="L73" s="25"/>
    </row>
    <row r="74" spans="1:12" ht="20" customHeight="1">
      <c r="A74" s="236" t="s">
        <v>133</v>
      </c>
      <c r="B74" s="216"/>
      <c r="C74" s="197"/>
      <c r="D74" s="198"/>
      <c r="E74" s="198"/>
      <c r="F74" s="200"/>
      <c r="G74" s="111"/>
      <c r="H74" s="111"/>
      <c r="I74" s="112"/>
      <c r="J74" s="111"/>
      <c r="K74" s="111"/>
      <c r="L74" s="25"/>
    </row>
    <row r="75" spans="1:12" ht="20" customHeight="1">
      <c r="A75" s="215" t="s">
        <v>193</v>
      </c>
      <c r="B75" s="216"/>
      <c r="C75" s="197">
        <v>0</v>
      </c>
      <c r="D75" s="198">
        <v>0</v>
      </c>
      <c r="E75" s="198">
        <f t="shared" ref="E75:E78" si="0">C75*D75</f>
        <v>0</v>
      </c>
      <c r="F75" s="200"/>
      <c r="G75" s="111"/>
      <c r="H75" s="111"/>
      <c r="I75" s="112"/>
      <c r="J75" s="111"/>
      <c r="K75" s="111"/>
      <c r="L75" s="25"/>
    </row>
    <row r="76" spans="1:12" ht="20" customHeight="1">
      <c r="A76" s="215" t="s">
        <v>266</v>
      </c>
      <c r="B76" s="216"/>
      <c r="C76" s="197">
        <v>1</v>
      </c>
      <c r="D76" s="198">
        <v>13424</v>
      </c>
      <c r="E76" s="198">
        <f t="shared" si="0"/>
        <v>13424</v>
      </c>
      <c r="F76" s="200"/>
      <c r="G76" s="111"/>
      <c r="H76" s="111"/>
      <c r="I76" s="112"/>
      <c r="J76" s="111"/>
      <c r="K76" s="111"/>
      <c r="L76" s="25"/>
    </row>
    <row r="77" spans="1:12" ht="20" customHeight="1">
      <c r="A77" s="215" t="s">
        <v>148</v>
      </c>
      <c r="B77" s="216"/>
      <c r="C77" s="197">
        <v>1</v>
      </c>
      <c r="D77" s="198">
        <v>1510</v>
      </c>
      <c r="E77" s="198">
        <f t="shared" si="0"/>
        <v>1510</v>
      </c>
      <c r="F77" s="200"/>
      <c r="G77" s="111"/>
      <c r="H77" s="111"/>
      <c r="I77" s="112"/>
      <c r="J77" s="111"/>
      <c r="K77" s="111"/>
      <c r="L77" s="25"/>
    </row>
    <row r="78" spans="1:12" ht="20" customHeight="1">
      <c r="A78" s="215" t="s">
        <v>149</v>
      </c>
      <c r="B78" s="216"/>
      <c r="C78" s="197">
        <v>1</v>
      </c>
      <c r="D78" s="198">
        <v>1510</v>
      </c>
      <c r="E78" s="198">
        <f t="shared" si="0"/>
        <v>1510</v>
      </c>
      <c r="F78" s="200"/>
      <c r="G78" s="111"/>
      <c r="H78" s="111"/>
      <c r="I78" s="112"/>
      <c r="J78" s="111"/>
      <c r="K78" s="111"/>
      <c r="L78" s="25"/>
    </row>
    <row r="79" spans="1:12">
      <c r="A79" s="161"/>
      <c r="B79" s="184"/>
      <c r="D79" s="149"/>
      <c r="E79" s="149"/>
      <c r="F79" s="185"/>
      <c r="G79" s="111"/>
      <c r="H79" s="111"/>
      <c r="I79" s="112"/>
      <c r="J79" s="111"/>
      <c r="K79" s="111"/>
      <c r="L79" s="25"/>
    </row>
    <row r="80" spans="1:12">
      <c r="A80" s="152" t="s">
        <v>108</v>
      </c>
      <c r="B80" s="153"/>
      <c r="C80" s="154"/>
      <c r="D80" s="155"/>
      <c r="E80" s="155">
        <f>SUM(E71:E78)</f>
        <v>65663</v>
      </c>
      <c r="F80" s="156">
        <f>E80</f>
        <v>65663</v>
      </c>
      <c r="G80" s="111"/>
      <c r="H80" s="111"/>
      <c r="I80" s="112"/>
      <c r="J80" s="111"/>
      <c r="K80" s="111"/>
      <c r="L80" s="25"/>
    </row>
    <row r="81" spans="1:12">
      <c r="A81" s="161"/>
      <c r="B81" s="184"/>
      <c r="C81" s="167"/>
      <c r="D81" s="149"/>
      <c r="E81" s="149"/>
      <c r="F81" s="185"/>
      <c r="G81" s="111"/>
      <c r="H81" s="111"/>
      <c r="I81" s="112"/>
      <c r="J81" s="111"/>
      <c r="K81" s="111"/>
      <c r="L81" s="25"/>
    </row>
    <row r="82" spans="1:12">
      <c r="A82" s="226" t="s">
        <v>106</v>
      </c>
      <c r="B82" s="227"/>
      <c r="C82" s="228"/>
      <c r="D82" s="229"/>
      <c r="E82" s="230"/>
      <c r="F82" s="231"/>
      <c r="G82" s="111"/>
      <c r="H82" s="111"/>
      <c r="I82" s="112"/>
      <c r="J82" s="111"/>
      <c r="K82" s="111"/>
      <c r="L82" s="25"/>
    </row>
    <row r="83" spans="1:12" ht="20" customHeight="1">
      <c r="A83" s="236" t="s">
        <v>134</v>
      </c>
      <c r="B83" s="216"/>
      <c r="C83" s="197"/>
      <c r="D83" s="198"/>
      <c r="E83" s="198"/>
      <c r="F83" s="200"/>
      <c r="G83" s="111"/>
      <c r="H83" s="111"/>
      <c r="I83" s="112"/>
      <c r="J83" s="111"/>
      <c r="K83" s="111"/>
      <c r="L83" s="25"/>
    </row>
    <row r="84" spans="1:12" ht="29" customHeight="1">
      <c r="A84" s="215" t="s">
        <v>173</v>
      </c>
      <c r="B84" s="216"/>
      <c r="C84" s="197">
        <v>1000</v>
      </c>
      <c r="D84" s="198">
        <v>83.9</v>
      </c>
      <c r="E84" s="198">
        <f>C84*D84</f>
        <v>83900</v>
      </c>
      <c r="F84" s="200"/>
      <c r="G84" s="111"/>
      <c r="H84" s="111"/>
      <c r="I84" s="112"/>
      <c r="J84" s="111"/>
      <c r="K84" s="111"/>
      <c r="L84" s="25"/>
    </row>
    <row r="85" spans="1:12" ht="20" customHeight="1">
      <c r="A85" s="295" t="s">
        <v>135</v>
      </c>
      <c r="B85" s="296"/>
      <c r="C85" s="197"/>
      <c r="D85" s="198"/>
      <c r="E85" s="198"/>
      <c r="F85" s="200"/>
    </row>
    <row r="86" spans="1:12" ht="20" customHeight="1">
      <c r="A86" s="215" t="s">
        <v>174</v>
      </c>
      <c r="B86" s="216"/>
      <c r="C86" s="197">
        <v>1000</v>
      </c>
      <c r="D86" s="198">
        <v>23.5</v>
      </c>
      <c r="E86" s="198">
        <f>C86*D86</f>
        <v>23500</v>
      </c>
      <c r="F86" s="200"/>
      <c r="G86" s="111"/>
      <c r="H86" s="111"/>
      <c r="I86" s="112"/>
      <c r="J86" s="111"/>
      <c r="K86" s="111"/>
      <c r="L86" s="25"/>
    </row>
    <row r="87" spans="1:12" ht="20" customHeight="1">
      <c r="A87" s="215"/>
      <c r="B87" s="216"/>
      <c r="C87" s="197"/>
      <c r="D87" s="198"/>
      <c r="E87" s="198"/>
      <c r="F87" s="200"/>
      <c r="G87" s="111"/>
      <c r="H87" s="111"/>
      <c r="I87" s="112"/>
      <c r="J87" s="111"/>
      <c r="K87" s="111"/>
      <c r="L87" s="25"/>
    </row>
    <row r="88" spans="1:12">
      <c r="A88" s="151"/>
      <c r="B88" s="22"/>
      <c r="E88" s="149"/>
      <c r="F88" s="150"/>
    </row>
    <row r="89" spans="1:12">
      <c r="A89" s="152" t="s">
        <v>109</v>
      </c>
      <c r="B89" s="153"/>
      <c r="C89" s="154"/>
      <c r="D89" s="155"/>
      <c r="E89" s="155">
        <f>SUM(E83:E87)</f>
        <v>107400</v>
      </c>
      <c r="F89" s="156">
        <f>E89</f>
        <v>107400</v>
      </c>
    </row>
    <row r="90" spans="1:12">
      <c r="A90" s="137"/>
      <c r="E90" s="149"/>
      <c r="F90" s="150"/>
    </row>
    <row r="91" spans="1:12">
      <c r="A91" s="291" t="s">
        <v>110</v>
      </c>
      <c r="B91" s="292"/>
      <c r="C91" s="293"/>
      <c r="D91" s="293"/>
      <c r="E91" s="293"/>
      <c r="F91" s="294"/>
    </row>
    <row r="92" spans="1:12" ht="20" customHeight="1">
      <c r="A92" s="236" t="s">
        <v>136</v>
      </c>
      <c r="B92" s="216"/>
      <c r="C92" s="197"/>
      <c r="D92" s="198"/>
      <c r="E92" s="198"/>
      <c r="F92" s="200"/>
      <c r="G92" s="111"/>
      <c r="H92" s="111"/>
      <c r="I92" s="112"/>
      <c r="J92" s="111"/>
      <c r="K92" s="111"/>
      <c r="L92" s="25"/>
    </row>
    <row r="93" spans="1:12" ht="20" customHeight="1">
      <c r="A93" s="215" t="s">
        <v>138</v>
      </c>
      <c r="B93" s="216"/>
      <c r="C93" s="197">
        <v>0</v>
      </c>
      <c r="D93" s="198">
        <v>0</v>
      </c>
      <c r="E93" s="198">
        <f>C93*D93</f>
        <v>0</v>
      </c>
      <c r="F93" s="200"/>
      <c r="G93" s="111"/>
      <c r="H93" s="111"/>
      <c r="I93" s="112"/>
      <c r="J93" s="111"/>
      <c r="K93" s="111"/>
      <c r="L93" s="25"/>
    </row>
    <row r="94" spans="1:12" ht="20" customHeight="1">
      <c r="A94" s="236" t="s">
        <v>137</v>
      </c>
      <c r="B94" s="216"/>
      <c r="C94" s="197"/>
      <c r="D94" s="198"/>
      <c r="E94" s="198"/>
      <c r="F94" s="200"/>
      <c r="G94" s="111"/>
      <c r="H94" s="111"/>
      <c r="I94" s="112"/>
      <c r="J94" s="111"/>
      <c r="K94" s="111"/>
      <c r="L94" s="25"/>
    </row>
    <row r="95" spans="1:12" ht="20" customHeight="1">
      <c r="A95" s="215" t="s">
        <v>139</v>
      </c>
      <c r="B95" s="216"/>
      <c r="C95" s="197">
        <v>0</v>
      </c>
      <c r="D95" s="198">
        <v>0</v>
      </c>
      <c r="E95" s="198">
        <f>C95*D95</f>
        <v>0</v>
      </c>
      <c r="F95" s="200"/>
      <c r="G95" s="111"/>
      <c r="H95" s="111"/>
      <c r="I95" s="112"/>
      <c r="J95" s="111"/>
      <c r="K95" s="111"/>
      <c r="L95" s="25"/>
    </row>
    <row r="96" spans="1:12">
      <c r="A96" s="187"/>
      <c r="B96" s="186"/>
      <c r="C96" s="157"/>
      <c r="D96" s="157"/>
      <c r="E96" s="157"/>
      <c r="F96" s="158"/>
    </row>
    <row r="97" spans="1:12">
      <c r="A97" s="152" t="s">
        <v>111</v>
      </c>
      <c r="B97" s="153"/>
      <c r="C97" s="154"/>
      <c r="D97" s="155"/>
      <c r="E97" s="155">
        <f>SUM(E92:E95)</f>
        <v>0</v>
      </c>
      <c r="F97" s="156">
        <f>E97</f>
        <v>0</v>
      </c>
    </row>
    <row r="98" spans="1:12">
      <c r="A98" s="187"/>
      <c r="B98" s="186"/>
      <c r="C98" s="157"/>
      <c r="D98" s="157"/>
      <c r="E98" s="157"/>
      <c r="F98" s="158"/>
    </row>
    <row r="99" spans="1:12" s="21" customFormat="1">
      <c r="A99" s="291" t="s">
        <v>157</v>
      </c>
      <c r="B99" s="292"/>
      <c r="C99" s="293"/>
      <c r="D99" s="293"/>
      <c r="E99" s="293"/>
      <c r="F99" s="294"/>
      <c r="J99" s="110"/>
      <c r="K99" s="22"/>
      <c r="L99" s="27"/>
    </row>
    <row r="100" spans="1:12" ht="20" customHeight="1">
      <c r="A100" s="215" t="s">
        <v>151</v>
      </c>
      <c r="B100" s="216"/>
      <c r="C100" s="197">
        <v>0</v>
      </c>
      <c r="D100" s="198">
        <v>0</v>
      </c>
      <c r="E100" s="198">
        <f t="shared" ref="E100:E105" si="1">C100*D100</f>
        <v>0</v>
      </c>
      <c r="F100" s="200"/>
      <c r="G100" s="111"/>
      <c r="H100" s="111"/>
      <c r="I100" s="112"/>
      <c r="J100" s="111"/>
      <c r="K100" s="111"/>
      <c r="L100" s="25"/>
    </row>
    <row r="101" spans="1:12" ht="20" customHeight="1">
      <c r="A101" s="215" t="s">
        <v>152</v>
      </c>
      <c r="B101" s="216"/>
      <c r="C101" s="197">
        <v>0</v>
      </c>
      <c r="D101" s="198">
        <v>0</v>
      </c>
      <c r="E101" s="198">
        <f t="shared" si="1"/>
        <v>0</v>
      </c>
      <c r="F101" s="200"/>
      <c r="G101" s="111"/>
      <c r="H101" s="111"/>
      <c r="I101" s="112"/>
      <c r="J101" s="111"/>
      <c r="K101" s="111"/>
      <c r="L101" s="25"/>
    </row>
    <row r="102" spans="1:12" ht="20" customHeight="1">
      <c r="A102" s="215" t="s">
        <v>153</v>
      </c>
      <c r="B102" s="216"/>
      <c r="C102" s="197">
        <v>0</v>
      </c>
      <c r="D102" s="198">
        <v>0</v>
      </c>
      <c r="E102" s="198">
        <f t="shared" si="1"/>
        <v>0</v>
      </c>
      <c r="F102" s="200"/>
      <c r="G102" s="111"/>
      <c r="H102" s="111"/>
      <c r="I102" s="112"/>
      <c r="J102" s="111"/>
      <c r="K102" s="111"/>
      <c r="L102" s="25"/>
    </row>
    <row r="103" spans="1:12" ht="20" customHeight="1">
      <c r="A103" s="215" t="s">
        <v>169</v>
      </c>
      <c r="B103" s="216"/>
      <c r="C103" s="197">
        <v>0</v>
      </c>
      <c r="D103" s="198">
        <v>0</v>
      </c>
      <c r="E103" s="198">
        <f t="shared" si="1"/>
        <v>0</v>
      </c>
      <c r="F103" s="200"/>
      <c r="G103" s="111"/>
      <c r="H103" s="111"/>
      <c r="I103" s="112"/>
      <c r="J103" s="111"/>
      <c r="K103" s="111"/>
      <c r="L103" s="25"/>
    </row>
    <row r="104" spans="1:12" ht="20" customHeight="1">
      <c r="A104" s="215" t="s">
        <v>154</v>
      </c>
      <c r="B104" s="216"/>
      <c r="C104" s="197">
        <v>0</v>
      </c>
      <c r="D104" s="198">
        <v>0</v>
      </c>
      <c r="E104" s="198">
        <f t="shared" si="1"/>
        <v>0</v>
      </c>
      <c r="F104" s="200"/>
      <c r="G104" s="111"/>
      <c r="H104" s="111"/>
      <c r="I104" s="112"/>
      <c r="J104" s="111"/>
      <c r="K104" s="111"/>
      <c r="L104" s="25"/>
    </row>
    <row r="105" spans="1:12" ht="20" customHeight="1">
      <c r="A105" s="215" t="s">
        <v>155</v>
      </c>
      <c r="B105" s="216"/>
      <c r="C105" s="197">
        <v>0</v>
      </c>
      <c r="D105" s="198">
        <v>0</v>
      </c>
      <c r="E105" s="198">
        <f t="shared" si="1"/>
        <v>0</v>
      </c>
      <c r="F105" s="200"/>
      <c r="G105" s="111"/>
      <c r="H105" s="111"/>
      <c r="I105" s="112"/>
      <c r="J105" s="111"/>
      <c r="K105" s="111"/>
      <c r="L105" s="25"/>
    </row>
    <row r="106" spans="1:12" ht="20" customHeight="1">
      <c r="A106" s="215" t="s">
        <v>170</v>
      </c>
      <c r="B106" s="216"/>
      <c r="C106" s="197">
        <v>0</v>
      </c>
      <c r="D106" s="198">
        <v>0</v>
      </c>
      <c r="E106" s="198">
        <f>C106*D106</f>
        <v>0</v>
      </c>
      <c r="F106" s="200"/>
      <c r="G106" s="111"/>
      <c r="H106" s="111"/>
      <c r="I106" s="112"/>
      <c r="J106" s="111"/>
      <c r="K106" s="111"/>
      <c r="L106" s="25"/>
    </row>
    <row r="107" spans="1:12" ht="20" customHeight="1">
      <c r="A107" s="215" t="s">
        <v>171</v>
      </c>
      <c r="B107" s="216"/>
      <c r="C107" s="197">
        <v>0</v>
      </c>
      <c r="D107" s="198">
        <v>0</v>
      </c>
      <c r="E107" s="198">
        <f>C107*D107</f>
        <v>0</v>
      </c>
      <c r="F107" s="200"/>
      <c r="G107" s="111"/>
      <c r="H107" s="111"/>
      <c r="I107" s="112"/>
      <c r="J107" s="111"/>
      <c r="K107" s="111"/>
      <c r="L107" s="25"/>
    </row>
    <row r="108" spans="1:12" ht="20" customHeight="1">
      <c r="A108" s="215" t="s">
        <v>172</v>
      </c>
      <c r="B108" s="216"/>
      <c r="C108" s="197">
        <v>0</v>
      </c>
      <c r="D108" s="198">
        <v>0</v>
      </c>
      <c r="E108" s="198">
        <f>C108*D108</f>
        <v>0</v>
      </c>
      <c r="F108" s="200"/>
      <c r="G108" s="111"/>
      <c r="H108" s="111"/>
      <c r="I108" s="112"/>
      <c r="J108" s="111"/>
      <c r="K108" s="111"/>
      <c r="L108" s="25"/>
    </row>
    <row r="109" spans="1:12" s="21" customFormat="1">
      <c r="A109" s="137"/>
      <c r="B109" s="20"/>
      <c r="C109" s="160"/>
      <c r="D109" s="149"/>
      <c r="E109" s="149"/>
      <c r="F109" s="150"/>
      <c r="J109" s="110"/>
      <c r="K109" s="22"/>
      <c r="L109" s="27"/>
    </row>
    <row r="110" spans="1:12" s="21" customFormat="1">
      <c r="A110" s="152" t="s">
        <v>112</v>
      </c>
      <c r="B110" s="153"/>
      <c r="C110" s="154"/>
      <c r="D110" s="155"/>
      <c r="E110" s="155">
        <f>SUM(E100:E108)</f>
        <v>0</v>
      </c>
      <c r="F110" s="156">
        <f>E110</f>
        <v>0</v>
      </c>
      <c r="J110" s="110"/>
      <c r="K110" s="22"/>
      <c r="L110" s="27"/>
    </row>
    <row r="111" spans="1:12" s="21" customFormat="1">
      <c r="A111" s="137"/>
      <c r="B111" s="20"/>
      <c r="C111" s="160"/>
      <c r="D111" s="149"/>
      <c r="E111" s="149"/>
      <c r="F111" s="150"/>
      <c r="J111" s="110"/>
      <c r="K111" s="22"/>
      <c r="L111" s="27"/>
    </row>
    <row r="112" spans="1:12" s="21" customFormat="1">
      <c r="A112" s="291" t="s">
        <v>158</v>
      </c>
      <c r="B112" s="292"/>
      <c r="C112" s="293"/>
      <c r="D112" s="293"/>
      <c r="E112" s="293"/>
      <c r="F112" s="294"/>
      <c r="J112" s="110"/>
      <c r="K112" s="22"/>
      <c r="L112" s="27"/>
    </row>
    <row r="113" spans="1:12" ht="20" customHeight="1">
      <c r="A113" s="215" t="s">
        <v>156</v>
      </c>
      <c r="B113" s="216"/>
      <c r="C113" s="197">
        <v>1</v>
      </c>
      <c r="D113" s="198">
        <v>1250</v>
      </c>
      <c r="E113" s="198">
        <f t="shared" ref="E113" si="2">C113*D113</f>
        <v>1250</v>
      </c>
      <c r="F113" s="200"/>
      <c r="G113" s="111"/>
      <c r="H113" s="111"/>
      <c r="I113" s="112"/>
      <c r="J113" s="111"/>
      <c r="K113" s="111"/>
      <c r="L113" s="25"/>
    </row>
    <row r="114" spans="1:12" s="21" customFormat="1">
      <c r="A114" s="137"/>
      <c r="B114" s="20"/>
      <c r="C114" s="160"/>
      <c r="D114" s="149"/>
      <c r="E114" s="149"/>
      <c r="F114" s="150"/>
      <c r="J114" s="110"/>
      <c r="K114" s="22"/>
      <c r="L114" s="27"/>
    </row>
    <row r="115" spans="1:12">
      <c r="A115" s="152" t="s">
        <v>113</v>
      </c>
      <c r="B115" s="153"/>
      <c r="C115" s="154"/>
      <c r="D115" s="155"/>
      <c r="E115" s="155">
        <f>SUM(E113:E113)</f>
        <v>1250</v>
      </c>
      <c r="F115" s="156">
        <f>E115</f>
        <v>1250</v>
      </c>
    </row>
    <row r="116" spans="1:12">
      <c r="A116" s="165"/>
      <c r="B116" s="166"/>
      <c r="C116" s="167"/>
      <c r="D116" s="168"/>
      <c r="E116" s="168"/>
      <c r="F116" s="169"/>
    </row>
    <row r="117" spans="1:12">
      <c r="A117" s="226" t="s">
        <v>159</v>
      </c>
      <c r="B117" s="227"/>
      <c r="C117" s="228"/>
      <c r="D117" s="229"/>
      <c r="E117" s="230"/>
      <c r="F117" s="231"/>
    </row>
    <row r="118" spans="1:12" ht="20" customHeight="1">
      <c r="A118" s="215" t="s">
        <v>229</v>
      </c>
      <c r="B118" s="216"/>
      <c r="C118" s="197">
        <v>1</v>
      </c>
      <c r="D118" s="198">
        <v>26585</v>
      </c>
      <c r="E118" s="198">
        <f>C118*D118</f>
        <v>26585</v>
      </c>
      <c r="F118" s="200"/>
      <c r="G118" s="111"/>
      <c r="H118" s="111"/>
      <c r="I118" s="112"/>
      <c r="J118" s="111"/>
      <c r="K118" s="111"/>
      <c r="L118" s="25"/>
    </row>
    <row r="119" spans="1:12">
      <c r="A119" s="137"/>
      <c r="F119" s="150"/>
    </row>
    <row r="120" spans="1:12">
      <c r="A120" s="152" t="s">
        <v>114</v>
      </c>
      <c r="B120" s="153"/>
      <c r="C120" s="154"/>
      <c r="D120" s="155"/>
      <c r="E120" s="155">
        <f>SUM(E118:E118)</f>
        <v>26585</v>
      </c>
      <c r="F120" s="156">
        <f>E120</f>
        <v>26585</v>
      </c>
    </row>
    <row r="121" spans="1:12" s="21" customFormat="1">
      <c r="A121" s="22"/>
      <c r="B121" s="22"/>
      <c r="C121" s="22"/>
      <c r="D121" s="22"/>
      <c r="E121" s="22"/>
      <c r="F121" s="140"/>
      <c r="J121" s="110"/>
      <c r="K121" s="22"/>
      <c r="L121" s="27"/>
    </row>
    <row r="122" spans="1:12">
      <c r="A122" s="226" t="s">
        <v>160</v>
      </c>
      <c r="B122" s="227"/>
      <c r="C122" s="228"/>
      <c r="D122" s="229"/>
      <c r="E122" s="230"/>
      <c r="F122" s="231"/>
    </row>
    <row r="123" spans="1:12" ht="20" customHeight="1">
      <c r="A123" s="236" t="s">
        <v>161</v>
      </c>
      <c r="B123" s="216"/>
      <c r="C123" s="197"/>
      <c r="D123" s="198"/>
      <c r="E123" s="198"/>
      <c r="F123" s="200"/>
      <c r="G123" s="111"/>
      <c r="H123" s="111"/>
      <c r="I123" s="112"/>
      <c r="J123" s="111"/>
      <c r="K123" s="111"/>
      <c r="L123" s="25"/>
    </row>
    <row r="124" spans="1:12" ht="20" customHeight="1">
      <c r="A124" s="215" t="s">
        <v>162</v>
      </c>
      <c r="B124" s="216"/>
      <c r="C124" s="197">
        <v>1</v>
      </c>
      <c r="D124" s="198">
        <v>8500</v>
      </c>
      <c r="E124" s="198">
        <f>C124*D124</f>
        <v>8500</v>
      </c>
      <c r="F124" s="200"/>
      <c r="G124" s="111"/>
      <c r="H124" s="111"/>
      <c r="I124" s="112"/>
      <c r="J124" s="111"/>
      <c r="K124" s="111"/>
      <c r="L124" s="25"/>
    </row>
    <row r="125" spans="1:12" ht="42" customHeight="1">
      <c r="A125" s="215" t="s">
        <v>194</v>
      </c>
      <c r="B125" s="216"/>
      <c r="C125" s="197"/>
      <c r="D125" s="198"/>
      <c r="E125" s="198"/>
      <c r="F125" s="200"/>
      <c r="G125" s="111"/>
      <c r="H125" s="111"/>
      <c r="I125" s="112"/>
      <c r="J125" s="111"/>
      <c r="K125" s="111"/>
      <c r="L125" s="25"/>
    </row>
    <row r="126" spans="1:12">
      <c r="A126" s="137"/>
      <c r="F126" s="150"/>
    </row>
    <row r="127" spans="1:12">
      <c r="A127" s="152" t="s">
        <v>164</v>
      </c>
      <c r="B127" s="153"/>
      <c r="C127" s="154"/>
      <c r="D127" s="155"/>
      <c r="E127" s="155">
        <f>SUM(E123:E125)</f>
        <v>8500</v>
      </c>
      <c r="F127" s="156">
        <f>E127</f>
        <v>8500</v>
      </c>
    </row>
    <row r="128" spans="1:12" customFormat="1"/>
    <row r="129" spans="1:12">
      <c r="A129" s="226" t="s">
        <v>107</v>
      </c>
      <c r="B129" s="227"/>
      <c r="C129" s="228"/>
      <c r="D129" s="229"/>
      <c r="E129" s="230"/>
      <c r="F129" s="231"/>
    </row>
    <row r="130" spans="1:12" ht="20" customHeight="1">
      <c r="A130" s="215" t="s">
        <v>165</v>
      </c>
      <c r="B130" s="216"/>
      <c r="C130" s="197">
        <v>1</v>
      </c>
      <c r="D130" s="198">
        <v>3900</v>
      </c>
      <c r="E130" s="198">
        <f>C130*D130</f>
        <v>3900</v>
      </c>
      <c r="F130" s="200"/>
      <c r="G130" s="111"/>
      <c r="H130" s="111"/>
      <c r="I130" s="112"/>
      <c r="J130" s="111"/>
      <c r="K130" s="111"/>
      <c r="L130" s="25"/>
    </row>
    <row r="131" spans="1:12">
      <c r="A131" s="137"/>
      <c r="F131" s="150"/>
    </row>
    <row r="132" spans="1:12">
      <c r="A132" s="152" t="s">
        <v>115</v>
      </c>
      <c r="B132" s="153"/>
      <c r="C132" s="154"/>
      <c r="D132" s="155"/>
      <c r="E132" s="155">
        <f>SUM(E130:E130)</f>
        <v>3900</v>
      </c>
      <c r="F132" s="156">
        <f>E132</f>
        <v>3900</v>
      </c>
    </row>
    <row r="133" spans="1:12" s="21" customFormat="1">
      <c r="A133" s="22"/>
      <c r="B133" s="188"/>
      <c r="C133" s="189"/>
      <c r="D133" s="190"/>
      <c r="E133" s="190"/>
      <c r="F133" s="191"/>
      <c r="J133" s="110"/>
      <c r="K133" s="22"/>
      <c r="L133" s="27"/>
    </row>
    <row r="134" spans="1:12">
      <c r="A134" s="226" t="s">
        <v>202</v>
      </c>
      <c r="B134" s="227"/>
      <c r="C134" s="228"/>
      <c r="D134" s="229"/>
      <c r="E134" s="230"/>
      <c r="F134" s="231"/>
    </row>
    <row r="135" spans="1:12" ht="20" customHeight="1">
      <c r="A135" s="215" t="s">
        <v>203</v>
      </c>
      <c r="B135" s="216"/>
      <c r="C135" s="197">
        <v>1</v>
      </c>
      <c r="D135" s="198">
        <v>25000</v>
      </c>
      <c r="E135" s="198">
        <f>C135*D135</f>
        <v>25000</v>
      </c>
      <c r="F135" s="200"/>
      <c r="G135" s="111"/>
      <c r="H135" s="111"/>
      <c r="I135" s="237"/>
      <c r="J135" s="111"/>
      <c r="K135" s="111"/>
      <c r="L135" s="25"/>
    </row>
    <row r="136" spans="1:12">
      <c r="A136" s="137"/>
      <c r="F136" s="150"/>
    </row>
    <row r="137" spans="1:12">
      <c r="A137" s="152" t="s">
        <v>204</v>
      </c>
      <c r="B137" s="153"/>
      <c r="C137" s="154"/>
      <c r="D137" s="155"/>
      <c r="E137" s="155">
        <f>SUM(E135:E135)</f>
        <v>25000</v>
      </c>
      <c r="F137" s="156">
        <f>E137</f>
        <v>25000</v>
      </c>
    </row>
    <row r="138" spans="1:12" customFormat="1"/>
    <row r="139" spans="1:12" s="21" customFormat="1">
      <c r="A139" s="143" t="s">
        <v>52</v>
      </c>
      <c r="B139" s="144"/>
      <c r="C139" s="145"/>
      <c r="D139" s="146"/>
      <c r="E139" s="147"/>
      <c r="F139" s="148"/>
      <c r="J139" s="110"/>
      <c r="K139" s="22"/>
      <c r="L139" s="27"/>
    </row>
    <row r="140" spans="1:12" s="21" customFormat="1" ht="58">
      <c r="A140" s="202" t="s">
        <v>87</v>
      </c>
      <c r="B140" s="199"/>
      <c r="C140" s="197">
        <v>0</v>
      </c>
      <c r="D140" s="198">
        <v>0</v>
      </c>
      <c r="E140" s="198">
        <f t="shared" ref="E140:E146" si="3">C140*D140</f>
        <v>0</v>
      </c>
      <c r="F140" s="200"/>
      <c r="J140" s="110"/>
      <c r="K140" s="22"/>
      <c r="L140" s="27"/>
    </row>
    <row r="141" spans="1:12" s="21" customFormat="1">
      <c r="A141" s="202"/>
      <c r="B141" s="199"/>
      <c r="C141" s="197">
        <v>0</v>
      </c>
      <c r="D141" s="198">
        <v>0</v>
      </c>
      <c r="E141" s="198">
        <f t="shared" si="3"/>
        <v>0</v>
      </c>
      <c r="F141" s="200"/>
      <c r="J141" s="110"/>
      <c r="K141" s="22"/>
      <c r="L141" s="27"/>
    </row>
    <row r="142" spans="1:12" s="21" customFormat="1">
      <c r="A142" s="202"/>
      <c r="B142" s="199"/>
      <c r="C142" s="197">
        <v>0</v>
      </c>
      <c r="D142" s="198">
        <v>0</v>
      </c>
      <c r="E142" s="198">
        <f t="shared" si="3"/>
        <v>0</v>
      </c>
      <c r="F142" s="200"/>
      <c r="J142" s="110"/>
      <c r="K142" s="22"/>
      <c r="L142" s="27"/>
    </row>
    <row r="143" spans="1:12" s="21" customFormat="1">
      <c r="A143" s="203"/>
      <c r="B143" s="199"/>
      <c r="C143" s="197">
        <v>0</v>
      </c>
      <c r="D143" s="198">
        <v>0</v>
      </c>
      <c r="E143" s="198">
        <f t="shared" si="3"/>
        <v>0</v>
      </c>
      <c r="F143" s="200"/>
      <c r="J143" s="110"/>
      <c r="K143" s="22"/>
      <c r="L143" s="27"/>
    </row>
    <row r="144" spans="1:12" s="21" customFormat="1">
      <c r="A144" s="203"/>
      <c r="B144" s="199"/>
      <c r="C144" s="197">
        <v>0</v>
      </c>
      <c r="D144" s="198">
        <v>0</v>
      </c>
      <c r="E144" s="198">
        <f t="shared" si="3"/>
        <v>0</v>
      </c>
      <c r="F144" s="200"/>
      <c r="J144" s="110"/>
      <c r="K144" s="22"/>
      <c r="L144" s="27"/>
    </row>
    <row r="145" spans="1:12" s="21" customFormat="1">
      <c r="A145" s="202"/>
      <c r="B145" s="199"/>
      <c r="C145" s="197">
        <v>0</v>
      </c>
      <c r="D145" s="198">
        <v>0</v>
      </c>
      <c r="E145" s="198">
        <f t="shared" si="3"/>
        <v>0</v>
      </c>
      <c r="F145" s="200"/>
      <c r="J145" s="110"/>
      <c r="K145" s="22"/>
      <c r="L145" s="27"/>
    </row>
    <row r="146" spans="1:12" s="21" customFormat="1">
      <c r="A146" s="203"/>
      <c r="B146" s="199"/>
      <c r="C146" s="197">
        <v>0</v>
      </c>
      <c r="D146" s="198">
        <v>0</v>
      </c>
      <c r="E146" s="198">
        <f t="shared" si="3"/>
        <v>0</v>
      </c>
      <c r="F146" s="200"/>
      <c r="J146" s="110"/>
      <c r="K146" s="22"/>
      <c r="L146" s="27"/>
    </row>
    <row r="147" spans="1:12" s="21" customFormat="1">
      <c r="A147" s="192"/>
      <c r="B147" s="188"/>
      <c r="C147" s="27"/>
      <c r="D147" s="149"/>
      <c r="E147" s="149"/>
      <c r="F147" s="191"/>
      <c r="J147" s="110"/>
      <c r="K147" s="22"/>
      <c r="L147" s="27"/>
    </row>
    <row r="148" spans="1:12" s="21" customFormat="1">
      <c r="A148" s="152" t="s">
        <v>55</v>
      </c>
      <c r="B148" s="153"/>
      <c r="C148" s="154"/>
      <c r="D148" s="155"/>
      <c r="E148" s="155">
        <f>E140+E141+E142+E143+E144+E145+E146</f>
        <v>0</v>
      </c>
      <c r="F148" s="156">
        <f>E148</f>
        <v>0</v>
      </c>
      <c r="J148" s="110"/>
      <c r="K148" s="22"/>
      <c r="L148" s="27"/>
    </row>
    <row r="149" spans="1:12" s="21" customFormat="1" ht="14" thickBot="1">
      <c r="A149" s="22"/>
      <c r="B149" s="20"/>
      <c r="C149" s="27"/>
      <c r="D149" s="110"/>
      <c r="F149" s="150"/>
      <c r="J149" s="110"/>
      <c r="K149" s="22"/>
      <c r="L149" s="27"/>
    </row>
    <row r="150" spans="1:12" s="21" customFormat="1" ht="15" thickBot="1">
      <c r="A150" s="85" t="s">
        <v>88</v>
      </c>
      <c r="B150" s="129"/>
      <c r="C150" s="126"/>
      <c r="D150" s="86"/>
      <c r="E150" s="116">
        <f>F27+F37+F47+F56+F66</f>
        <v>71471.064500000008</v>
      </c>
      <c r="F150" s="150"/>
      <c r="J150" s="110"/>
      <c r="K150" s="22"/>
      <c r="L150" s="27"/>
    </row>
    <row r="151" spans="1:12" s="21" customFormat="1" ht="15" thickBot="1">
      <c r="A151" s="85" t="s">
        <v>130</v>
      </c>
      <c r="B151" s="129"/>
      <c r="C151" s="126"/>
      <c r="D151" s="86"/>
      <c r="E151" s="116">
        <f>F80+F89+F97+F110+F115+F120+F127+F132+F137</f>
        <v>238298</v>
      </c>
      <c r="F151" s="150"/>
      <c r="J151" s="110"/>
      <c r="K151" s="22"/>
      <c r="L151" s="27"/>
    </row>
    <row r="152" spans="1:12" s="21" customFormat="1" ht="15" thickBot="1">
      <c r="A152" s="196" t="s">
        <v>77</v>
      </c>
      <c r="B152" s="193"/>
      <c r="C152" s="194"/>
      <c r="D152" s="195"/>
      <c r="E152" s="116">
        <f>F148</f>
        <v>0</v>
      </c>
      <c r="F152" s="150"/>
      <c r="J152" s="110"/>
      <c r="K152" s="22"/>
      <c r="L152" s="27"/>
    </row>
    <row r="153" spans="1:12" s="21" customFormat="1">
      <c r="A153" s="137"/>
      <c r="B153" s="20"/>
      <c r="C153" s="27"/>
      <c r="D153" s="110"/>
      <c r="F153" s="150"/>
      <c r="J153" s="110"/>
      <c r="K153" s="22"/>
      <c r="L153" s="27"/>
    </row>
    <row r="154" spans="1:12" s="21" customFormat="1" ht="14">
      <c r="A154" s="208"/>
      <c r="B154" s="209"/>
      <c r="C154" s="210"/>
      <c r="D154" s="211"/>
      <c r="F154" s="150"/>
      <c r="J154" s="110"/>
      <c r="K154" s="22"/>
      <c r="L154" s="27"/>
    </row>
    <row r="155" spans="1:12" s="21" customFormat="1" ht="16">
      <c r="A155" s="170" t="s">
        <v>62</v>
      </c>
      <c r="B155" s="117"/>
      <c r="C155" s="127"/>
      <c r="D155" s="88"/>
      <c r="E155" s="89"/>
      <c r="F155" s="171">
        <f>E150+E152</f>
        <v>71471.064500000008</v>
      </c>
      <c r="J155" s="110"/>
      <c r="K155" s="22"/>
      <c r="L155" s="27"/>
    </row>
    <row r="156" spans="1:12" s="21" customFormat="1" ht="16">
      <c r="A156" s="170" t="s">
        <v>44</v>
      </c>
      <c r="B156" s="117"/>
      <c r="C156" s="127"/>
      <c r="D156" s="88"/>
      <c r="E156" s="89"/>
      <c r="F156" s="172"/>
      <c r="J156" s="110"/>
      <c r="K156" s="22"/>
      <c r="L156" s="27"/>
    </row>
    <row r="157" spans="1:12" s="21" customFormat="1" ht="17" thickBot="1">
      <c r="A157" s="173" t="s">
        <v>63</v>
      </c>
      <c r="B157" s="118"/>
      <c r="C157" s="128"/>
      <c r="D157" s="90"/>
      <c r="E157" s="91"/>
      <c r="F157" s="174">
        <f>F155+E151+F156</f>
        <v>309769.06449999998</v>
      </c>
      <c r="J157" s="110"/>
      <c r="K157" s="22"/>
      <c r="L157" s="27"/>
    </row>
    <row r="158" spans="1:12" s="21" customFormat="1" ht="14" thickTop="1">
      <c r="A158" s="137"/>
      <c r="B158" s="20"/>
      <c r="C158" s="27"/>
      <c r="D158" s="110"/>
      <c r="F158" s="150"/>
      <c r="J158" s="110"/>
      <c r="K158" s="22"/>
      <c r="L158" s="27"/>
    </row>
    <row r="159" spans="1:12" s="21" customFormat="1">
      <c r="A159" s="137"/>
      <c r="B159" s="20"/>
      <c r="C159" s="27"/>
      <c r="D159" s="110"/>
      <c r="F159" s="150"/>
      <c r="J159" s="110"/>
      <c r="K159" s="22"/>
      <c r="L159" s="27"/>
    </row>
    <row r="160" spans="1:12" s="21" customFormat="1" ht="14">
      <c r="A160" s="159" t="s">
        <v>58</v>
      </c>
      <c r="B160" s="119"/>
      <c r="C160" s="27"/>
      <c r="D160" s="110"/>
      <c r="F160" s="150"/>
      <c r="J160" s="110"/>
      <c r="K160" s="22"/>
      <c r="L160" s="27"/>
    </row>
    <row r="161" spans="1:12" s="21" customFormat="1" ht="15" thickBot="1">
      <c r="A161" s="201" t="s">
        <v>78</v>
      </c>
      <c r="B161" s="175"/>
      <c r="C161" s="176"/>
      <c r="D161" s="177"/>
      <c r="E161" s="178"/>
      <c r="F161" s="179"/>
      <c r="J161" s="110"/>
      <c r="K161" s="22"/>
      <c r="L161" s="27"/>
    </row>
    <row r="163" spans="1:12" s="21" customFormat="1" ht="14">
      <c r="A163" s="20" t="s">
        <v>59</v>
      </c>
      <c r="B163" s="20"/>
      <c r="C163" s="27"/>
      <c r="D163" s="110"/>
      <c r="J163" s="110"/>
      <c r="K163" s="22"/>
      <c r="L163" s="27"/>
    </row>
  </sheetData>
  <dataConsolidate/>
  <mergeCells count="18">
    <mergeCell ref="A39:F39"/>
    <mergeCell ref="D1:E1"/>
    <mergeCell ref="D2:E2"/>
    <mergeCell ref="D3:E3"/>
    <mergeCell ref="D4:E4"/>
    <mergeCell ref="D6:E6"/>
    <mergeCell ref="D7:E7"/>
    <mergeCell ref="D8:E8"/>
    <mergeCell ref="D9:E9"/>
    <mergeCell ref="A13:F13"/>
    <mergeCell ref="A22:B22"/>
    <mergeCell ref="A32:B32"/>
    <mergeCell ref="A85:B85"/>
    <mergeCell ref="A91:F91"/>
    <mergeCell ref="A99:F99"/>
    <mergeCell ref="A112:F112"/>
    <mergeCell ref="A49:F49"/>
    <mergeCell ref="A58:F58"/>
  </mergeCells>
  <dataValidations count="1">
    <dataValidation allowBlank="1" sqref="F7:G8 F1:G4 G13:H13 E29:F29 C1:C4 D148:F148 D57:F57 D53:F53 E139:F139 A7:A12 B10:F12 H1:H9 C6:C9 I10:I12 B1:B9 A1:A5 A139 A147:A148 C123:P126 B145:B149 D63:F63 D67:F68 A153:P65501 C14:P16 C140:F147 A150:B152 C149:F152 B68 G137:P152 E117:F117 E82:F82 D89:P89 C110:F110 D111:F111 C115:F115 A119:B120 D109:F109 D114:F114 C112:F113 A69:B87 D120:F120 G120:P122 A131:B132 E122:F122 A123:C125 C118:P119 A122:B122 D127:F128 A126:B129 G127:P129 E129:F129 A130:C130 B93:B94 A94 A89:B92 C130:P131 D137:F138 C135:P136 A136:B138 D116:F116 C69:F81 C64:F66 A118:C118 A95:B117 B139:B143 A13:B33 C17:F28 C54:F56 C83:F108 A63:B67 D132:F133 G132:P134 B133 A134:B134 E134:F134 A135:C135 C30:F52 A35:B57 A58:F62 G17:P117" xr:uid="{B7FA4663-C89D-D941-8102-AA0D331DC7F1}"/>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5D772-72AB-7645-9785-E2AA3F343293}">
  <sheetPr>
    <tabColor indexed="18"/>
  </sheetPr>
  <dimension ref="A1:L163"/>
  <sheetViews>
    <sheetView showGridLines="0" zoomScaleNormal="100" zoomScaleSheetLayoutView="75" workbookViewId="0">
      <selection activeCell="A4" sqref="A4"/>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86" t="s">
        <v>68</v>
      </c>
      <c r="E1" s="287"/>
      <c r="F1" s="134"/>
    </row>
    <row r="2" spans="1:12" s="27" customFormat="1" ht="23">
      <c r="A2" s="135"/>
      <c r="B2" s="20"/>
      <c r="C2" s="123" t="s">
        <v>25</v>
      </c>
      <c r="D2" s="288" t="s">
        <v>81</v>
      </c>
      <c r="E2" s="280"/>
      <c r="F2" s="136"/>
    </row>
    <row r="3" spans="1:12" s="27" customFormat="1" ht="28">
      <c r="A3" s="135" t="s">
        <v>67</v>
      </c>
      <c r="B3" s="20"/>
      <c r="C3" s="123" t="s">
        <v>64</v>
      </c>
      <c r="D3" s="290" t="s">
        <v>90</v>
      </c>
      <c r="E3" s="290"/>
      <c r="F3" s="136"/>
    </row>
    <row r="4" spans="1:12" s="27" customFormat="1" ht="28">
      <c r="A4" s="137"/>
      <c r="B4" s="20"/>
      <c r="C4" s="123" t="s">
        <v>26</v>
      </c>
      <c r="D4" s="288" t="s">
        <v>79</v>
      </c>
      <c r="E4" s="280"/>
      <c r="F4" s="136"/>
    </row>
    <row r="5" spans="1:12" s="27" customFormat="1" ht="19">
      <c r="A5" s="180" t="s">
        <v>60</v>
      </c>
      <c r="B5" s="121"/>
      <c r="F5" s="136"/>
    </row>
    <row r="6" spans="1:12" s="27" customFormat="1" ht="34">
      <c r="A6" s="181" t="s">
        <v>85</v>
      </c>
      <c r="B6" s="138"/>
      <c r="C6" s="123" t="s">
        <v>27</v>
      </c>
      <c r="D6" s="299" t="s">
        <v>118</v>
      </c>
      <c r="E6" s="299"/>
      <c r="F6" s="136"/>
    </row>
    <row r="7" spans="1:12" s="27" customFormat="1" ht="34">
      <c r="A7" s="181" t="s">
        <v>61</v>
      </c>
      <c r="B7" s="120"/>
      <c r="C7" s="124" t="s">
        <v>59</v>
      </c>
      <c r="D7" s="280"/>
      <c r="E7" s="280"/>
      <c r="F7" s="136"/>
    </row>
    <row r="8" spans="1:12" s="27" customFormat="1" ht="32" customHeight="1">
      <c r="A8" s="181" t="s">
        <v>66</v>
      </c>
      <c r="B8" s="122"/>
      <c r="C8" s="123" t="s">
        <v>59</v>
      </c>
      <c r="D8" s="280"/>
      <c r="E8" s="280"/>
      <c r="F8" s="136"/>
    </row>
    <row r="9" spans="1:12">
      <c r="A9" s="183" t="s">
        <v>82</v>
      </c>
      <c r="C9" s="125" t="s">
        <v>59</v>
      </c>
      <c r="D9" s="281"/>
      <c r="E9" s="282"/>
      <c r="F9" s="139"/>
      <c r="G9" s="22"/>
      <c r="H9" s="22"/>
      <c r="I9" s="22"/>
      <c r="J9" s="22"/>
      <c r="L9" s="22"/>
    </row>
    <row r="10" spans="1:12" ht="51">
      <c r="A10" s="181" t="s">
        <v>83</v>
      </c>
      <c r="B10" s="137"/>
      <c r="C10" s="20"/>
      <c r="E10" s="23"/>
      <c r="F10" s="139"/>
      <c r="G10" s="22"/>
      <c r="H10" s="22"/>
      <c r="I10" s="22"/>
      <c r="J10" s="22"/>
      <c r="L10" s="22"/>
    </row>
    <row r="11" spans="1:12" ht="36" customHeight="1" thickBot="1">
      <c r="A11" s="182" t="s">
        <v>84</v>
      </c>
      <c r="C11" s="20"/>
      <c r="E11" s="23"/>
      <c r="F11" s="139"/>
      <c r="G11" s="22"/>
      <c r="H11" s="22"/>
      <c r="I11" s="22"/>
      <c r="J11" s="22"/>
      <c r="L11" s="22"/>
    </row>
    <row r="12" spans="1:12">
      <c r="A12" s="137"/>
      <c r="C12" s="20"/>
      <c r="E12" s="23"/>
      <c r="F12" s="139"/>
      <c r="G12" s="22"/>
      <c r="H12" s="22"/>
      <c r="I12" s="22"/>
      <c r="J12" s="22"/>
      <c r="L12" s="22"/>
    </row>
    <row r="13" spans="1:12" s="24" customFormat="1">
      <c r="A13" s="283" t="s">
        <v>86</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125</v>
      </c>
      <c r="B15" s="184"/>
      <c r="C15" s="167"/>
      <c r="D15" s="217"/>
      <c r="E15" s="218"/>
      <c r="F15" s="185"/>
      <c r="G15" s="111"/>
      <c r="H15" s="111"/>
      <c r="I15" s="112"/>
      <c r="J15" s="111"/>
      <c r="K15" s="111"/>
      <c r="L15" s="25"/>
    </row>
    <row r="16" spans="1:12" ht="14" thickBot="1">
      <c r="A16" s="220" t="s">
        <v>104</v>
      </c>
      <c r="B16" s="221"/>
      <c r="C16" s="222"/>
      <c r="D16" s="223"/>
      <c r="E16" s="224"/>
      <c r="F16" s="225"/>
      <c r="G16" s="111"/>
      <c r="H16" s="111"/>
      <c r="I16" s="112"/>
      <c r="J16" s="111"/>
      <c r="K16" s="111"/>
      <c r="L16" s="25"/>
    </row>
    <row r="17" spans="1:12">
      <c r="A17" s="143" t="s">
        <v>91</v>
      </c>
      <c r="B17" s="144"/>
      <c r="C17" s="145"/>
      <c r="D17" s="146"/>
      <c r="E17" s="147"/>
      <c r="F17" s="148"/>
      <c r="G17" s="111"/>
      <c r="H17" s="111"/>
      <c r="I17" s="112"/>
      <c r="J17" s="111"/>
      <c r="K17" s="111"/>
      <c r="L17" s="25"/>
    </row>
    <row r="18" spans="1:12" ht="20" customHeight="1">
      <c r="A18" s="215" t="s">
        <v>100</v>
      </c>
      <c r="B18" s="216"/>
      <c r="C18" s="197">
        <v>19</v>
      </c>
      <c r="D18" s="198">
        <v>975</v>
      </c>
      <c r="E18" s="198">
        <f>C18*D18</f>
        <v>18525</v>
      </c>
      <c r="F18" s="200"/>
      <c r="G18" s="111"/>
      <c r="H18" s="111"/>
      <c r="I18" s="112"/>
      <c r="J18" s="111"/>
      <c r="K18" s="111"/>
      <c r="L18" s="25"/>
    </row>
    <row r="19" spans="1:12" ht="20" customHeight="1">
      <c r="A19" s="215" t="s">
        <v>101</v>
      </c>
      <c r="B19" s="216"/>
      <c r="C19" s="197">
        <v>3</v>
      </c>
      <c r="D19" s="198">
        <v>975</v>
      </c>
      <c r="E19" s="198">
        <f>C19*D19</f>
        <v>2925</v>
      </c>
      <c r="F19" s="200"/>
      <c r="G19" s="111"/>
      <c r="H19" s="111"/>
      <c r="I19" s="112"/>
      <c r="J19" s="111"/>
      <c r="K19" s="111"/>
      <c r="L19" s="25"/>
    </row>
    <row r="20" spans="1:12" ht="20" customHeight="1">
      <c r="A20" s="215" t="s">
        <v>102</v>
      </c>
      <c r="B20" s="216"/>
      <c r="C20" s="197">
        <v>4</v>
      </c>
      <c r="D20" s="198">
        <v>975</v>
      </c>
      <c r="E20" s="198">
        <f>C20*D20</f>
        <v>3900</v>
      </c>
      <c r="F20" s="200"/>
      <c r="G20" s="111"/>
      <c r="H20" s="111"/>
      <c r="I20" s="112"/>
      <c r="J20" s="111"/>
      <c r="K20" s="111"/>
      <c r="L20" s="25"/>
    </row>
    <row r="21" spans="1:12" ht="20" customHeight="1">
      <c r="A21" s="215" t="s">
        <v>103</v>
      </c>
      <c r="B21" s="216"/>
      <c r="C21" s="197">
        <v>1</v>
      </c>
      <c r="D21" s="198">
        <v>975</v>
      </c>
      <c r="E21" s="198">
        <f>C21*D21</f>
        <v>975</v>
      </c>
      <c r="F21" s="200"/>
      <c r="G21" s="111"/>
      <c r="H21" s="111"/>
      <c r="I21" s="112"/>
      <c r="J21" s="111"/>
      <c r="K21" s="111"/>
      <c r="L21" s="25"/>
    </row>
    <row r="22" spans="1:12" ht="23" customHeight="1">
      <c r="A22" s="278" t="s">
        <v>95</v>
      </c>
      <c r="B22" s="279"/>
      <c r="C22" s="197"/>
      <c r="D22" s="198"/>
      <c r="E22" s="198"/>
      <c r="F22" s="200"/>
    </row>
    <row r="23" spans="1:12" ht="20" customHeight="1">
      <c r="A23" s="215" t="s">
        <v>100</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96</v>
      </c>
      <c r="B25" s="153"/>
      <c r="C25" s="154"/>
      <c r="D25" s="155"/>
      <c r="E25" s="155">
        <f>SUM(E18:E23)</f>
        <v>30243.85</v>
      </c>
      <c r="F25" s="156">
        <f>E25</f>
        <v>30243.85</v>
      </c>
      <c r="G25" s="111"/>
      <c r="H25" s="111"/>
      <c r="I25" s="112"/>
      <c r="J25" s="111"/>
      <c r="K25" s="111"/>
      <c r="L25" s="25"/>
    </row>
    <row r="26" spans="1:12" customFormat="1" ht="17" customHeight="1">
      <c r="A26" s="238" t="s">
        <v>183</v>
      </c>
      <c r="B26" s="239"/>
      <c r="C26" s="239"/>
      <c r="D26" s="239"/>
      <c r="E26" s="240">
        <f>-(E25*0.45)</f>
        <v>-13609.7325</v>
      </c>
      <c r="F26" s="251">
        <f>E26</f>
        <v>-13609.7325</v>
      </c>
    </row>
    <row r="27" spans="1:12">
      <c r="A27" s="152" t="s">
        <v>186</v>
      </c>
      <c r="B27" s="153"/>
      <c r="C27" s="154"/>
      <c r="D27" s="155"/>
      <c r="E27" s="155">
        <f>E25+E26</f>
        <v>16634.1175</v>
      </c>
      <c r="F27" s="156">
        <f>E27</f>
        <v>16634.1175</v>
      </c>
      <c r="G27" s="111"/>
      <c r="H27" s="111"/>
      <c r="I27" s="112"/>
      <c r="J27" s="111"/>
      <c r="K27" s="111"/>
      <c r="L27" s="25"/>
    </row>
    <row r="28" spans="1:12">
      <c r="A28" s="161"/>
      <c r="B28" s="184"/>
      <c r="C28" s="167"/>
      <c r="D28" s="149"/>
      <c r="E28" s="149"/>
      <c r="F28" s="185"/>
      <c r="G28" s="111"/>
      <c r="H28" s="111"/>
      <c r="I28" s="112"/>
      <c r="J28" s="111"/>
      <c r="K28" s="111"/>
      <c r="L28" s="25"/>
    </row>
    <row r="29" spans="1:12">
      <c r="A29" s="143" t="s">
        <v>92</v>
      </c>
      <c r="B29" s="144"/>
      <c r="C29" s="145"/>
      <c r="D29" s="146"/>
      <c r="E29" s="147"/>
      <c r="F29" s="148"/>
      <c r="G29" s="111"/>
      <c r="H29" s="111"/>
      <c r="I29" s="112"/>
      <c r="J29" s="111"/>
      <c r="K29" s="111"/>
      <c r="L29" s="25"/>
    </row>
    <row r="30" spans="1:12" ht="20" customHeight="1">
      <c r="A30" s="215" t="s">
        <v>100</v>
      </c>
      <c r="B30" s="216"/>
      <c r="C30" s="197">
        <v>10</v>
      </c>
      <c r="D30" s="198">
        <v>1567.54</v>
      </c>
      <c r="E30" s="198">
        <f>C30*D30</f>
        <v>15675.4</v>
      </c>
      <c r="F30" s="200"/>
      <c r="G30" s="111"/>
      <c r="H30" s="111"/>
      <c r="I30" s="112"/>
      <c r="J30" s="111"/>
      <c r="K30" s="111"/>
      <c r="L30" s="25"/>
    </row>
    <row r="31" spans="1:12" ht="20" customHeight="1">
      <c r="A31" s="215" t="s">
        <v>103</v>
      </c>
      <c r="B31" s="216"/>
      <c r="C31" s="197">
        <v>1</v>
      </c>
      <c r="D31" s="198">
        <v>1567.54</v>
      </c>
      <c r="E31" s="198">
        <f>C31*D31</f>
        <v>1567.54</v>
      </c>
      <c r="F31" s="200"/>
      <c r="G31" s="111"/>
      <c r="H31" s="111"/>
      <c r="I31" s="112"/>
      <c r="J31" s="111"/>
      <c r="K31" s="111"/>
      <c r="L31" s="25"/>
    </row>
    <row r="32" spans="1:12" ht="20" customHeight="1">
      <c r="A32" s="278" t="s">
        <v>95</v>
      </c>
      <c r="B32" s="279"/>
      <c r="C32" s="197"/>
      <c r="D32" s="198"/>
      <c r="E32" s="198"/>
      <c r="F32" s="200"/>
    </row>
    <row r="33" spans="1:12" ht="20" customHeight="1">
      <c r="A33" s="215" t="s">
        <v>102</v>
      </c>
      <c r="B33" s="216"/>
      <c r="C33" s="197">
        <v>4</v>
      </c>
      <c r="D33" s="198">
        <v>783.77</v>
      </c>
      <c r="E33" s="198">
        <f>C33*D33</f>
        <v>3135.08</v>
      </c>
      <c r="F33" s="200"/>
      <c r="G33" s="111"/>
      <c r="H33" s="111"/>
      <c r="I33" s="112"/>
      <c r="J33" s="111"/>
      <c r="K33" s="111"/>
      <c r="L33" s="25"/>
    </row>
    <row r="34" spans="1:12">
      <c r="A34" s="151"/>
      <c r="B34" s="22"/>
      <c r="E34" s="149"/>
      <c r="F34" s="150"/>
    </row>
    <row r="35" spans="1:12">
      <c r="A35" s="152" t="s">
        <v>30</v>
      </c>
      <c r="B35" s="153"/>
      <c r="C35" s="154"/>
      <c r="D35" s="155"/>
      <c r="E35" s="155">
        <f>SUM(E30:E33)</f>
        <v>20378.019999999997</v>
      </c>
      <c r="F35" s="156">
        <f>E35</f>
        <v>20378.019999999997</v>
      </c>
    </row>
    <row r="36" spans="1:12" customFormat="1" ht="17" customHeight="1">
      <c r="A36" s="238" t="s">
        <v>183</v>
      </c>
      <c r="B36" s="239"/>
      <c r="C36" s="239"/>
      <c r="D36" s="239"/>
      <c r="E36" s="240">
        <f>-(E35*0.45)</f>
        <v>-9170.1089999999986</v>
      </c>
      <c r="F36" s="251">
        <f>E36</f>
        <v>-9170.1089999999986</v>
      </c>
    </row>
    <row r="37" spans="1:12">
      <c r="A37" s="152" t="s">
        <v>187</v>
      </c>
      <c r="B37" s="153"/>
      <c r="C37" s="154"/>
      <c r="D37" s="155"/>
      <c r="E37" s="155">
        <f>E35+E36</f>
        <v>11207.910999999998</v>
      </c>
      <c r="F37" s="156">
        <f>E37</f>
        <v>11207.910999999998</v>
      </c>
      <c r="G37" s="111"/>
      <c r="H37" s="111"/>
      <c r="I37" s="112"/>
      <c r="J37" s="111"/>
      <c r="K37" s="111"/>
      <c r="L37" s="25"/>
    </row>
    <row r="38" spans="1:12">
      <c r="A38" s="137"/>
      <c r="E38" s="149"/>
      <c r="F38" s="150"/>
    </row>
    <row r="39" spans="1:12">
      <c r="A39" s="274" t="s">
        <v>70</v>
      </c>
      <c r="B39" s="275"/>
      <c r="C39" s="275"/>
      <c r="D39" s="275"/>
      <c r="E39" s="275"/>
      <c r="F39" s="300"/>
    </row>
    <row r="40" spans="1:12" ht="20" customHeight="1">
      <c r="A40" s="215" t="s">
        <v>100</v>
      </c>
      <c r="B40" s="216"/>
      <c r="C40" s="197">
        <v>15</v>
      </c>
      <c r="D40" s="198">
        <v>1386.67</v>
      </c>
      <c r="E40" s="198">
        <f>C40*D40</f>
        <v>20800.050000000003</v>
      </c>
      <c r="F40" s="200"/>
      <c r="G40" s="111"/>
      <c r="H40" s="111"/>
      <c r="I40" s="112"/>
      <c r="J40" s="111"/>
      <c r="K40" s="111"/>
      <c r="L40" s="25"/>
    </row>
    <row r="41" spans="1:12" ht="20" customHeight="1">
      <c r="A41" s="215" t="s">
        <v>101</v>
      </c>
      <c r="B41" s="216"/>
      <c r="C41" s="197">
        <v>3</v>
      </c>
      <c r="D41" s="198">
        <v>1386.67</v>
      </c>
      <c r="E41" s="198">
        <f>C41*D41</f>
        <v>4160.01</v>
      </c>
      <c r="F41" s="200"/>
      <c r="G41" s="111"/>
      <c r="H41" s="111"/>
      <c r="I41" s="112"/>
      <c r="J41" s="111"/>
      <c r="K41" s="111"/>
      <c r="L41" s="25"/>
    </row>
    <row r="42" spans="1:12" ht="20" customHeight="1">
      <c r="A42" s="215" t="s">
        <v>102</v>
      </c>
      <c r="B42" s="216"/>
      <c r="C42" s="197">
        <v>4</v>
      </c>
      <c r="D42" s="198">
        <v>1386.67</v>
      </c>
      <c r="E42" s="198">
        <f>C42*D42</f>
        <v>5546.68</v>
      </c>
      <c r="F42" s="200"/>
      <c r="G42" s="111"/>
      <c r="H42" s="111"/>
      <c r="I42" s="112"/>
      <c r="J42" s="111"/>
      <c r="K42" s="111"/>
      <c r="L42" s="25"/>
    </row>
    <row r="43" spans="1:12" ht="20" customHeight="1">
      <c r="A43" s="215" t="s">
        <v>103</v>
      </c>
      <c r="B43" s="216"/>
      <c r="C43" s="197">
        <v>1</v>
      </c>
      <c r="D43" s="198">
        <v>1386.67</v>
      </c>
      <c r="E43" s="198">
        <f>C43*D43</f>
        <v>1386.67</v>
      </c>
      <c r="F43" s="200"/>
      <c r="G43" s="111"/>
      <c r="H43" s="111"/>
      <c r="I43" s="112"/>
      <c r="J43" s="111"/>
      <c r="K43" s="111"/>
      <c r="L43" s="25"/>
    </row>
    <row r="44" spans="1:12">
      <c r="A44" s="187"/>
      <c r="B44" s="186"/>
      <c r="C44" s="157"/>
      <c r="D44" s="157"/>
      <c r="E44" s="157"/>
      <c r="F44" s="158"/>
    </row>
    <row r="45" spans="1:12">
      <c r="A45" s="152" t="s">
        <v>69</v>
      </c>
      <c r="B45" s="153"/>
      <c r="C45" s="154"/>
      <c r="D45" s="155"/>
      <c r="E45" s="155">
        <f>SUM(E40:E43)</f>
        <v>31893.410000000003</v>
      </c>
      <c r="F45" s="156">
        <f>E45</f>
        <v>31893.410000000003</v>
      </c>
    </row>
    <row r="46" spans="1:12" customFormat="1" ht="17" customHeight="1">
      <c r="A46" s="238" t="s">
        <v>183</v>
      </c>
      <c r="B46" s="239"/>
      <c r="C46" s="239"/>
      <c r="D46" s="239"/>
      <c r="E46" s="240">
        <f>-(E45*0.45)</f>
        <v>-14352.034500000002</v>
      </c>
      <c r="F46" s="251">
        <f>E46</f>
        <v>-14352.034500000002</v>
      </c>
    </row>
    <row r="47" spans="1:12">
      <c r="A47" s="152" t="s">
        <v>190</v>
      </c>
      <c r="B47" s="153"/>
      <c r="C47" s="154"/>
      <c r="D47" s="155"/>
      <c r="E47" s="155">
        <f>E45+E46</f>
        <v>17541.375500000002</v>
      </c>
      <c r="F47" s="156">
        <f>E47</f>
        <v>17541.375500000002</v>
      </c>
      <c r="G47" s="111"/>
      <c r="H47" s="111"/>
      <c r="I47" s="112"/>
      <c r="J47" s="111"/>
      <c r="K47" s="111"/>
      <c r="L47" s="25"/>
    </row>
    <row r="48" spans="1:12">
      <c r="A48" s="187"/>
      <c r="B48" s="186"/>
      <c r="C48" s="157"/>
      <c r="D48" s="157"/>
      <c r="E48" s="157"/>
      <c r="F48" s="158"/>
    </row>
    <row r="49" spans="1:12" s="21" customFormat="1">
      <c r="A49" s="274" t="s">
        <v>73</v>
      </c>
      <c r="B49" s="275"/>
      <c r="C49" s="276"/>
      <c r="D49" s="276"/>
      <c r="E49" s="276"/>
      <c r="F49" s="277"/>
      <c r="J49" s="110"/>
      <c r="K49" s="22"/>
      <c r="L49" s="27"/>
    </row>
    <row r="50" spans="1:12" ht="20" customHeight="1">
      <c r="A50" s="215" t="s">
        <v>100</v>
      </c>
      <c r="B50" s="216"/>
      <c r="C50" s="197">
        <v>4</v>
      </c>
      <c r="D50" s="198">
        <v>975</v>
      </c>
      <c r="E50" s="198">
        <f>C50*D50</f>
        <v>3900</v>
      </c>
      <c r="F50" s="200"/>
      <c r="G50" s="111"/>
      <c r="H50" s="111"/>
      <c r="I50" s="112"/>
      <c r="J50" s="111"/>
      <c r="K50" s="111"/>
      <c r="L50" s="25"/>
    </row>
    <row r="51" spans="1:12" ht="20" customHeight="1">
      <c r="A51" s="215" t="s">
        <v>102</v>
      </c>
      <c r="B51" s="216"/>
      <c r="C51" s="197">
        <v>4</v>
      </c>
      <c r="D51" s="198">
        <v>975</v>
      </c>
      <c r="E51" s="198">
        <f>C51*D51</f>
        <v>3900</v>
      </c>
      <c r="F51" s="200"/>
      <c r="G51" s="111"/>
      <c r="H51" s="111"/>
      <c r="I51" s="112"/>
      <c r="J51" s="111"/>
      <c r="K51" s="111"/>
      <c r="L51" s="25"/>
    </row>
    <row r="52" spans="1:12" ht="20" customHeight="1">
      <c r="A52" s="215" t="s">
        <v>103</v>
      </c>
      <c r="B52" s="216"/>
      <c r="C52" s="197">
        <v>4</v>
      </c>
      <c r="D52" s="198">
        <v>975</v>
      </c>
      <c r="E52" s="198">
        <f>C52*D52</f>
        <v>3900</v>
      </c>
      <c r="F52" s="200"/>
      <c r="G52" s="111"/>
      <c r="H52" s="111"/>
      <c r="I52" s="112"/>
      <c r="J52" s="111"/>
      <c r="K52" s="111"/>
      <c r="L52" s="25"/>
    </row>
    <row r="53" spans="1:12" s="21" customFormat="1">
      <c r="A53" s="137"/>
      <c r="B53" s="20"/>
      <c r="C53" s="160"/>
      <c r="D53" s="149"/>
      <c r="E53" s="149"/>
      <c r="F53" s="150"/>
      <c r="J53" s="110"/>
      <c r="K53" s="22"/>
      <c r="L53" s="27"/>
    </row>
    <row r="54" spans="1:12" s="21" customFormat="1">
      <c r="A54" s="152" t="s">
        <v>76</v>
      </c>
      <c r="B54" s="153"/>
      <c r="C54" s="154"/>
      <c r="D54" s="155"/>
      <c r="E54" s="155">
        <f>SUM(E50:E52)</f>
        <v>11700</v>
      </c>
      <c r="F54" s="156">
        <f>E54</f>
        <v>11700</v>
      </c>
      <c r="J54" s="110"/>
      <c r="K54" s="22"/>
      <c r="L54" s="27"/>
    </row>
    <row r="55" spans="1:12" customFormat="1" ht="17" customHeight="1">
      <c r="A55" s="238" t="s">
        <v>183</v>
      </c>
      <c r="B55" s="239"/>
      <c r="C55" s="239"/>
      <c r="D55" s="239"/>
      <c r="E55" s="240">
        <f>-(E54*0.45)</f>
        <v>-5265</v>
      </c>
      <c r="F55" s="251">
        <f>E55</f>
        <v>-5265</v>
      </c>
    </row>
    <row r="56" spans="1:12">
      <c r="A56" s="152" t="s">
        <v>250</v>
      </c>
      <c r="B56" s="153"/>
      <c r="C56" s="154"/>
      <c r="D56" s="155"/>
      <c r="E56" s="155">
        <f>E54+E55</f>
        <v>6435</v>
      </c>
      <c r="F56" s="156">
        <f>E56</f>
        <v>6435</v>
      </c>
      <c r="G56" s="111"/>
      <c r="H56" s="111"/>
      <c r="I56" s="112"/>
      <c r="J56" s="111"/>
      <c r="K56" s="111"/>
      <c r="L56" s="25"/>
    </row>
    <row r="57" spans="1:12" s="21" customFormat="1">
      <c r="A57" s="137"/>
      <c r="B57" s="20"/>
      <c r="C57" s="160"/>
      <c r="D57" s="149"/>
      <c r="E57" s="149"/>
      <c r="F57" s="150"/>
      <c r="J57" s="110"/>
      <c r="K57" s="22"/>
      <c r="L57" s="27"/>
    </row>
    <row r="58" spans="1:12" s="21" customFormat="1">
      <c r="A58" s="274" t="s">
        <v>245</v>
      </c>
      <c r="B58" s="275"/>
      <c r="C58" s="276"/>
      <c r="D58" s="276"/>
      <c r="E58" s="276"/>
      <c r="F58" s="277"/>
      <c r="J58" s="110"/>
      <c r="K58" s="22"/>
      <c r="L58" s="27"/>
    </row>
    <row r="59" spans="1:12" ht="20" customHeight="1">
      <c r="A59" s="215" t="s">
        <v>100</v>
      </c>
      <c r="B59" s="216"/>
      <c r="C59" s="197">
        <v>16</v>
      </c>
      <c r="D59" s="198">
        <v>975</v>
      </c>
      <c r="E59" s="198">
        <f>C59*D59</f>
        <v>15600</v>
      </c>
      <c r="F59" s="200"/>
      <c r="G59" s="111"/>
      <c r="H59" s="111"/>
      <c r="I59" s="112"/>
      <c r="J59" s="111"/>
      <c r="K59" s="111"/>
      <c r="L59" s="25"/>
    </row>
    <row r="60" spans="1:12" ht="20" customHeight="1">
      <c r="A60" s="215" t="s">
        <v>247</v>
      </c>
      <c r="B60" s="216"/>
      <c r="C60" s="197">
        <v>4</v>
      </c>
      <c r="D60" s="198">
        <v>975</v>
      </c>
      <c r="E60" s="198">
        <f>C60*D60</f>
        <v>3900</v>
      </c>
      <c r="F60" s="200"/>
      <c r="G60" s="111"/>
      <c r="H60" s="111"/>
      <c r="I60" s="112"/>
      <c r="J60" s="111"/>
      <c r="K60" s="111"/>
      <c r="L60" s="25"/>
    </row>
    <row r="61" spans="1:12" ht="20" customHeight="1">
      <c r="A61" s="215" t="s">
        <v>103</v>
      </c>
      <c r="B61" s="216"/>
      <c r="C61" s="197">
        <v>4</v>
      </c>
      <c r="D61" s="198">
        <v>975</v>
      </c>
      <c r="E61" s="198">
        <f>C61*D61</f>
        <v>3900</v>
      </c>
      <c r="F61" s="200"/>
      <c r="G61" s="111"/>
      <c r="H61" s="111"/>
      <c r="I61" s="112"/>
      <c r="J61" s="111"/>
      <c r="K61" s="111"/>
      <c r="L61" s="25"/>
    </row>
    <row r="62" spans="1:12" s="21" customFormat="1" ht="21" customHeight="1">
      <c r="A62" s="215" t="s">
        <v>248</v>
      </c>
      <c r="B62" s="216"/>
      <c r="C62" s="197">
        <v>4</v>
      </c>
      <c r="D62" s="198">
        <v>975</v>
      </c>
      <c r="E62" s="198">
        <f>C62*D62</f>
        <v>3900</v>
      </c>
      <c r="F62" s="200"/>
      <c r="J62" s="110"/>
      <c r="K62" s="22"/>
      <c r="L62" s="27"/>
    </row>
    <row r="63" spans="1:12" s="21" customFormat="1">
      <c r="A63" s="137"/>
      <c r="B63" s="20"/>
      <c r="C63" s="160"/>
      <c r="D63" s="149"/>
      <c r="E63" s="149"/>
      <c r="F63" s="150"/>
      <c r="J63" s="110"/>
      <c r="K63" s="22"/>
      <c r="L63" s="27"/>
    </row>
    <row r="64" spans="1:12">
      <c r="A64" s="152" t="s">
        <v>253</v>
      </c>
      <c r="B64" s="153"/>
      <c r="C64" s="154"/>
      <c r="D64" s="155"/>
      <c r="E64" s="155">
        <f>SUM(E59:E62)</f>
        <v>27300</v>
      </c>
      <c r="F64" s="156">
        <f>E64</f>
        <v>27300</v>
      </c>
    </row>
    <row r="65" spans="1:12" customFormat="1" ht="17" customHeight="1">
      <c r="A65" s="238" t="s">
        <v>183</v>
      </c>
      <c r="B65" s="239"/>
      <c r="C65" s="239"/>
      <c r="D65" s="239"/>
      <c r="E65" s="240">
        <f>-(E64*0.45)</f>
        <v>-12285</v>
      </c>
      <c r="F65" s="251">
        <f>E65</f>
        <v>-12285</v>
      </c>
    </row>
    <row r="66" spans="1:12">
      <c r="A66" s="152" t="s">
        <v>254</v>
      </c>
      <c r="B66" s="153"/>
      <c r="C66" s="154"/>
      <c r="D66" s="155"/>
      <c r="E66" s="155">
        <f>E64+E65</f>
        <v>15015</v>
      </c>
      <c r="F66" s="156">
        <f>E66</f>
        <v>15015</v>
      </c>
      <c r="G66" s="111"/>
      <c r="H66" s="111"/>
      <c r="I66" s="112"/>
      <c r="J66" s="111"/>
      <c r="K66" s="111"/>
      <c r="L66" s="25"/>
    </row>
    <row r="67" spans="1:12">
      <c r="A67" s="137"/>
      <c r="C67" s="160"/>
      <c r="D67" s="149"/>
      <c r="E67" s="149"/>
      <c r="F67" s="150"/>
    </row>
    <row r="68" spans="1:12" s="21" customFormat="1" ht="14" thickBot="1">
      <c r="A68" s="22"/>
      <c r="B68" s="188"/>
      <c r="C68" s="189"/>
      <c r="D68" s="190"/>
      <c r="E68" s="190"/>
      <c r="F68" s="191"/>
      <c r="J68" s="110"/>
      <c r="K68" s="22"/>
      <c r="L68" s="27"/>
    </row>
    <row r="69" spans="1:12" ht="14" thickBot="1">
      <c r="A69" s="220" t="s">
        <v>131</v>
      </c>
      <c r="B69" s="221"/>
      <c r="C69" s="222"/>
      <c r="D69" s="223"/>
      <c r="E69" s="224"/>
      <c r="F69" s="225"/>
      <c r="G69" s="111"/>
      <c r="H69" s="111"/>
      <c r="I69" s="112"/>
      <c r="J69" s="111"/>
      <c r="K69" s="111"/>
      <c r="L69" s="25"/>
    </row>
    <row r="70" spans="1:12">
      <c r="A70" s="226" t="s">
        <v>105</v>
      </c>
      <c r="B70" s="227"/>
      <c r="C70" s="228"/>
      <c r="D70" s="229"/>
      <c r="E70" s="230"/>
      <c r="F70" s="231"/>
      <c r="G70" s="111"/>
      <c r="H70" s="111"/>
      <c r="I70" s="112"/>
      <c r="J70" s="111"/>
      <c r="K70" s="111"/>
      <c r="L70" s="25"/>
    </row>
    <row r="71" spans="1:12" ht="20" customHeight="1">
      <c r="A71" s="236" t="s">
        <v>132</v>
      </c>
      <c r="B71" s="216"/>
      <c r="C71" s="197"/>
      <c r="D71" s="198"/>
      <c r="E71" s="198"/>
      <c r="F71" s="200"/>
      <c r="G71" s="111"/>
      <c r="H71" s="111"/>
      <c r="I71" s="112"/>
      <c r="J71" s="111"/>
      <c r="K71" s="111"/>
      <c r="L71" s="25"/>
    </row>
    <row r="72" spans="1:12" ht="20" customHeight="1">
      <c r="A72" s="215" t="s">
        <v>147</v>
      </c>
      <c r="B72" s="216"/>
      <c r="C72" s="197">
        <v>1</v>
      </c>
      <c r="D72" s="198">
        <v>41015</v>
      </c>
      <c r="E72" s="198">
        <f>C72*D72</f>
        <v>41015</v>
      </c>
      <c r="F72" s="200"/>
      <c r="G72" s="111"/>
      <c r="H72" s="111"/>
      <c r="I72" s="112"/>
      <c r="J72" s="111"/>
      <c r="K72" s="111"/>
      <c r="L72" s="25"/>
    </row>
    <row r="73" spans="1:12" ht="20" customHeight="1">
      <c r="A73" s="215" t="s">
        <v>265</v>
      </c>
      <c r="B73" s="216"/>
      <c r="C73" s="197">
        <v>1</v>
      </c>
      <c r="D73" s="198">
        <v>3358</v>
      </c>
      <c r="E73" s="198">
        <f>C73*D73</f>
        <v>3358</v>
      </c>
      <c r="F73" s="200"/>
      <c r="G73" s="111"/>
      <c r="H73" s="111"/>
      <c r="I73" s="112"/>
      <c r="J73" s="111"/>
      <c r="K73" s="111"/>
      <c r="L73" s="25"/>
    </row>
    <row r="74" spans="1:12" ht="20" customHeight="1">
      <c r="A74" s="236" t="s">
        <v>133</v>
      </c>
      <c r="B74" s="216"/>
      <c r="C74" s="197"/>
      <c r="D74" s="198"/>
      <c r="E74" s="198"/>
      <c r="F74" s="200"/>
      <c r="G74" s="111"/>
      <c r="H74" s="111"/>
      <c r="I74" s="112"/>
      <c r="J74" s="111"/>
      <c r="K74" s="111"/>
      <c r="L74" s="25"/>
    </row>
    <row r="75" spans="1:12" ht="20" customHeight="1">
      <c r="A75" s="215" t="s">
        <v>193</v>
      </c>
      <c r="B75" s="216"/>
      <c r="C75" s="197">
        <v>0</v>
      </c>
      <c r="D75" s="198">
        <v>0</v>
      </c>
      <c r="E75" s="198">
        <f t="shared" ref="E75:E78" si="0">C75*D75</f>
        <v>0</v>
      </c>
      <c r="F75" s="200"/>
      <c r="G75" s="111"/>
      <c r="H75" s="111"/>
      <c r="I75" s="112"/>
      <c r="J75" s="111"/>
      <c r="K75" s="111"/>
      <c r="L75" s="25"/>
    </row>
    <row r="76" spans="1:12" ht="20" customHeight="1">
      <c r="A76" s="215" t="s">
        <v>265</v>
      </c>
      <c r="B76" s="216"/>
      <c r="C76" s="197">
        <v>1</v>
      </c>
      <c r="D76" s="198">
        <v>18886</v>
      </c>
      <c r="E76" s="198">
        <f t="shared" si="0"/>
        <v>18886</v>
      </c>
      <c r="F76" s="200"/>
      <c r="G76" s="111"/>
      <c r="H76" s="111"/>
      <c r="I76" s="112"/>
      <c r="J76" s="111"/>
      <c r="K76" s="111"/>
      <c r="L76" s="25"/>
    </row>
    <row r="77" spans="1:12" ht="20" customHeight="1">
      <c r="A77" s="215" t="s">
        <v>148</v>
      </c>
      <c r="B77" s="216"/>
      <c r="C77" s="197">
        <v>1</v>
      </c>
      <c r="D77" s="198">
        <v>4721.5</v>
      </c>
      <c r="E77" s="198">
        <f t="shared" si="0"/>
        <v>4721.5</v>
      </c>
      <c r="F77" s="200"/>
      <c r="G77" s="111"/>
      <c r="H77" s="111"/>
      <c r="I77" s="112"/>
      <c r="J77" s="111"/>
      <c r="K77" s="111"/>
      <c r="L77" s="25"/>
    </row>
    <row r="78" spans="1:12" ht="20" customHeight="1">
      <c r="A78" s="215" t="s">
        <v>149</v>
      </c>
      <c r="B78" s="216"/>
      <c r="C78" s="197">
        <v>1</v>
      </c>
      <c r="D78" s="198">
        <v>4721.5</v>
      </c>
      <c r="E78" s="198">
        <f t="shared" si="0"/>
        <v>4721.5</v>
      </c>
      <c r="F78" s="200"/>
      <c r="G78" s="111"/>
      <c r="H78" s="111"/>
      <c r="I78" s="112"/>
      <c r="J78" s="111"/>
      <c r="K78" s="111"/>
      <c r="L78" s="25"/>
    </row>
    <row r="79" spans="1:12">
      <c r="A79" s="161"/>
      <c r="B79" s="184"/>
      <c r="D79" s="149"/>
      <c r="E79" s="149"/>
      <c r="F79" s="185"/>
      <c r="G79" s="111"/>
      <c r="H79" s="111"/>
      <c r="I79" s="112"/>
      <c r="J79" s="111"/>
      <c r="K79" s="111"/>
      <c r="L79" s="25"/>
    </row>
    <row r="80" spans="1:12">
      <c r="A80" s="152" t="s">
        <v>108</v>
      </c>
      <c r="B80" s="153"/>
      <c r="C80" s="154"/>
      <c r="D80" s="155"/>
      <c r="E80" s="155">
        <f>SUM(E71:E78)</f>
        <v>72702</v>
      </c>
      <c r="F80" s="156">
        <f>E80</f>
        <v>72702</v>
      </c>
      <c r="G80" s="111"/>
      <c r="H80" s="111"/>
      <c r="I80" s="112"/>
      <c r="J80" s="111"/>
      <c r="K80" s="111"/>
      <c r="L80" s="25"/>
    </row>
    <row r="81" spans="1:12">
      <c r="A81" s="161"/>
      <c r="B81" s="184"/>
      <c r="C81" s="167"/>
      <c r="D81" s="149"/>
      <c r="E81" s="149"/>
      <c r="F81" s="185"/>
      <c r="G81" s="111"/>
      <c r="H81" s="111"/>
      <c r="I81" s="112"/>
      <c r="J81" s="111"/>
      <c r="K81" s="111"/>
      <c r="L81" s="25"/>
    </row>
    <row r="82" spans="1:12">
      <c r="A82" s="226" t="s">
        <v>106</v>
      </c>
      <c r="B82" s="227"/>
      <c r="C82" s="228"/>
      <c r="D82" s="229"/>
      <c r="E82" s="230"/>
      <c r="F82" s="231"/>
      <c r="G82" s="111"/>
      <c r="H82" s="111"/>
      <c r="I82" s="112"/>
      <c r="J82" s="111"/>
      <c r="K82" s="111"/>
      <c r="L82" s="25"/>
    </row>
    <row r="83" spans="1:12" ht="20" customHeight="1">
      <c r="A83" s="236" t="s">
        <v>134</v>
      </c>
      <c r="B83" s="216"/>
      <c r="C83" s="197"/>
      <c r="D83" s="198"/>
      <c r="E83" s="198"/>
      <c r="F83" s="200"/>
      <c r="G83" s="111"/>
      <c r="H83" s="111"/>
      <c r="I83" s="112"/>
      <c r="J83" s="111"/>
      <c r="K83" s="111"/>
      <c r="L83" s="25"/>
    </row>
    <row r="84" spans="1:12" ht="32" customHeight="1">
      <c r="A84" s="215" t="s">
        <v>175</v>
      </c>
      <c r="B84" s="216"/>
      <c r="C84" s="197">
        <v>500</v>
      </c>
      <c r="D84" s="198">
        <v>150.19999999999999</v>
      </c>
      <c r="E84" s="198">
        <f>C84*D84</f>
        <v>75100</v>
      </c>
      <c r="F84" s="200"/>
      <c r="G84" s="111"/>
      <c r="H84" s="111"/>
      <c r="I84" s="112"/>
      <c r="J84" s="111"/>
      <c r="K84" s="111"/>
      <c r="L84" s="25"/>
    </row>
    <row r="85" spans="1:12" ht="20" customHeight="1">
      <c r="A85" s="295" t="s">
        <v>135</v>
      </c>
      <c r="B85" s="296"/>
      <c r="C85" s="197"/>
      <c r="D85" s="198"/>
      <c r="E85" s="198"/>
      <c r="F85" s="200"/>
    </row>
    <row r="86" spans="1:12" ht="20" customHeight="1">
      <c r="A86" s="215" t="s">
        <v>179</v>
      </c>
      <c r="B86" s="216"/>
      <c r="C86" s="197">
        <v>500</v>
      </c>
      <c r="D86" s="198">
        <v>37.31</v>
      </c>
      <c r="E86" s="198">
        <f>C86*D86</f>
        <v>18655</v>
      </c>
      <c r="F86" s="200"/>
      <c r="G86" s="111"/>
      <c r="H86" s="111"/>
      <c r="I86" s="112"/>
      <c r="J86" s="111"/>
      <c r="K86" s="111"/>
      <c r="L86" s="25"/>
    </row>
    <row r="87" spans="1:12" ht="20" customHeight="1">
      <c r="A87" s="215"/>
      <c r="B87" s="216"/>
      <c r="C87" s="197"/>
      <c r="D87" s="198"/>
      <c r="E87" s="198"/>
      <c r="F87" s="200"/>
      <c r="G87" s="111"/>
      <c r="H87" s="111"/>
      <c r="I87" s="112"/>
      <c r="J87" s="111"/>
      <c r="K87" s="111"/>
      <c r="L87" s="25"/>
    </row>
    <row r="88" spans="1:12">
      <c r="A88" s="151"/>
      <c r="B88" s="22"/>
      <c r="E88" s="149"/>
      <c r="F88" s="150"/>
    </row>
    <row r="89" spans="1:12">
      <c r="A89" s="152" t="s">
        <v>109</v>
      </c>
      <c r="B89" s="153"/>
      <c r="C89" s="154"/>
      <c r="D89" s="155"/>
      <c r="E89" s="155">
        <f>SUM(E83:E87)</f>
        <v>93755</v>
      </c>
      <c r="F89" s="156">
        <f>E89</f>
        <v>93755</v>
      </c>
    </row>
    <row r="90" spans="1:12">
      <c r="A90" s="137"/>
      <c r="E90" s="149"/>
      <c r="F90" s="150"/>
    </row>
    <row r="91" spans="1:12">
      <c r="A91" s="291" t="s">
        <v>110</v>
      </c>
      <c r="B91" s="292"/>
      <c r="C91" s="293"/>
      <c r="D91" s="293"/>
      <c r="E91" s="293"/>
      <c r="F91" s="294"/>
    </row>
    <row r="92" spans="1:12" ht="20" customHeight="1">
      <c r="A92" s="236" t="s">
        <v>136</v>
      </c>
      <c r="B92" s="216"/>
      <c r="C92" s="197"/>
      <c r="D92" s="198"/>
      <c r="E92" s="198"/>
      <c r="F92" s="200"/>
      <c r="G92" s="111"/>
      <c r="H92" s="111"/>
      <c r="I92" s="112"/>
      <c r="J92" s="111"/>
      <c r="K92" s="111"/>
      <c r="L92" s="25"/>
    </row>
    <row r="93" spans="1:12" ht="20" customHeight="1">
      <c r="A93" s="215" t="s">
        <v>138</v>
      </c>
      <c r="B93" s="216"/>
      <c r="C93" s="197">
        <v>0</v>
      </c>
      <c r="D93" s="198">
        <v>0</v>
      </c>
      <c r="E93" s="198">
        <f>C93*D93</f>
        <v>0</v>
      </c>
      <c r="F93" s="200"/>
      <c r="G93" s="111"/>
      <c r="H93" s="111"/>
      <c r="I93" s="112"/>
      <c r="J93" s="111"/>
      <c r="K93" s="111"/>
      <c r="L93" s="25"/>
    </row>
    <row r="94" spans="1:12" ht="20" customHeight="1">
      <c r="A94" s="236" t="s">
        <v>137</v>
      </c>
      <c r="B94" s="216"/>
      <c r="C94" s="197"/>
      <c r="D94" s="198"/>
      <c r="E94" s="198"/>
      <c r="F94" s="200"/>
      <c r="G94" s="111"/>
      <c r="H94" s="111"/>
      <c r="I94" s="112"/>
      <c r="J94" s="111"/>
      <c r="K94" s="111"/>
      <c r="L94" s="25"/>
    </row>
    <row r="95" spans="1:12" ht="20" customHeight="1">
      <c r="A95" s="215" t="s">
        <v>139</v>
      </c>
      <c r="B95" s="216"/>
      <c r="C95" s="197">
        <v>0</v>
      </c>
      <c r="D95" s="198">
        <v>0</v>
      </c>
      <c r="E95" s="198">
        <f>C95*D95</f>
        <v>0</v>
      </c>
      <c r="F95" s="200"/>
      <c r="G95" s="111"/>
      <c r="H95" s="111"/>
      <c r="I95" s="112"/>
      <c r="J95" s="111"/>
      <c r="K95" s="111"/>
      <c r="L95" s="25"/>
    </row>
    <row r="96" spans="1:12">
      <c r="A96" s="187"/>
      <c r="B96" s="186"/>
      <c r="C96" s="157"/>
      <c r="D96" s="157"/>
      <c r="E96" s="157"/>
      <c r="F96" s="158"/>
    </row>
    <row r="97" spans="1:12">
      <c r="A97" s="152" t="s">
        <v>111</v>
      </c>
      <c r="B97" s="153"/>
      <c r="C97" s="154"/>
      <c r="D97" s="155"/>
      <c r="E97" s="155">
        <f>SUM(E92:E95)</f>
        <v>0</v>
      </c>
      <c r="F97" s="156">
        <f>E97</f>
        <v>0</v>
      </c>
    </row>
    <row r="98" spans="1:12">
      <c r="A98" s="187"/>
      <c r="B98" s="186"/>
      <c r="C98" s="157"/>
      <c r="D98" s="157"/>
      <c r="E98" s="157"/>
      <c r="F98" s="158"/>
    </row>
    <row r="99" spans="1:12" s="21" customFormat="1">
      <c r="A99" s="291" t="s">
        <v>157</v>
      </c>
      <c r="B99" s="292"/>
      <c r="C99" s="293"/>
      <c r="D99" s="293"/>
      <c r="E99" s="293"/>
      <c r="F99" s="294"/>
      <c r="J99" s="110"/>
      <c r="K99" s="22"/>
      <c r="L99" s="27"/>
    </row>
    <row r="100" spans="1:12" ht="20" customHeight="1">
      <c r="A100" s="215" t="s">
        <v>151</v>
      </c>
      <c r="B100" s="216"/>
      <c r="C100" s="197">
        <v>0</v>
      </c>
      <c r="D100" s="198">
        <v>0</v>
      </c>
      <c r="E100" s="198">
        <f t="shared" ref="E100:E105" si="1">C100*D100</f>
        <v>0</v>
      </c>
      <c r="F100" s="200"/>
      <c r="G100" s="111"/>
      <c r="H100" s="111"/>
      <c r="I100" s="112"/>
      <c r="J100" s="111"/>
      <c r="K100" s="111"/>
      <c r="L100" s="25"/>
    </row>
    <row r="101" spans="1:12" ht="20" customHeight="1">
      <c r="A101" s="215" t="s">
        <v>152</v>
      </c>
      <c r="B101" s="216"/>
      <c r="C101" s="197">
        <v>0</v>
      </c>
      <c r="D101" s="198">
        <v>0</v>
      </c>
      <c r="E101" s="198">
        <f t="shared" si="1"/>
        <v>0</v>
      </c>
      <c r="F101" s="200"/>
      <c r="G101" s="111"/>
      <c r="H101" s="111"/>
      <c r="I101" s="112"/>
      <c r="J101" s="111"/>
      <c r="K101" s="111"/>
      <c r="L101" s="25"/>
    </row>
    <row r="102" spans="1:12" ht="20" customHeight="1">
      <c r="A102" s="215" t="s">
        <v>153</v>
      </c>
      <c r="B102" s="216"/>
      <c r="C102" s="197">
        <v>0</v>
      </c>
      <c r="D102" s="198">
        <v>0</v>
      </c>
      <c r="E102" s="198">
        <f t="shared" si="1"/>
        <v>0</v>
      </c>
      <c r="F102" s="200"/>
      <c r="G102" s="111"/>
      <c r="H102" s="111"/>
      <c r="I102" s="112"/>
      <c r="J102" s="111"/>
      <c r="K102" s="111"/>
      <c r="L102" s="25"/>
    </row>
    <row r="103" spans="1:12" ht="20" customHeight="1">
      <c r="A103" s="215" t="s">
        <v>169</v>
      </c>
      <c r="B103" s="216"/>
      <c r="C103" s="197">
        <v>0</v>
      </c>
      <c r="D103" s="198">
        <v>0</v>
      </c>
      <c r="E103" s="198">
        <f t="shared" si="1"/>
        <v>0</v>
      </c>
      <c r="F103" s="200"/>
      <c r="G103" s="111"/>
      <c r="H103" s="111"/>
      <c r="I103" s="112"/>
      <c r="J103" s="111"/>
      <c r="K103" s="111"/>
      <c r="L103" s="25"/>
    </row>
    <row r="104" spans="1:12" ht="20" customHeight="1">
      <c r="A104" s="215" t="s">
        <v>154</v>
      </c>
      <c r="B104" s="216"/>
      <c r="C104" s="197">
        <v>0</v>
      </c>
      <c r="D104" s="198">
        <v>0</v>
      </c>
      <c r="E104" s="198">
        <f t="shared" si="1"/>
        <v>0</v>
      </c>
      <c r="F104" s="200"/>
      <c r="G104" s="111"/>
      <c r="H104" s="111"/>
      <c r="I104" s="112"/>
      <c r="J104" s="111"/>
      <c r="K104" s="111"/>
      <c r="L104" s="25"/>
    </row>
    <row r="105" spans="1:12" ht="20" customHeight="1">
      <c r="A105" s="215" t="s">
        <v>155</v>
      </c>
      <c r="B105" s="216"/>
      <c r="C105" s="197">
        <v>0</v>
      </c>
      <c r="D105" s="198">
        <v>0</v>
      </c>
      <c r="E105" s="198">
        <f t="shared" si="1"/>
        <v>0</v>
      </c>
      <c r="F105" s="200"/>
      <c r="G105" s="111"/>
      <c r="H105" s="111"/>
      <c r="I105" s="112"/>
      <c r="J105" s="111"/>
      <c r="K105" s="111"/>
      <c r="L105" s="25"/>
    </row>
    <row r="106" spans="1:12" ht="20" customHeight="1">
      <c r="A106" s="215" t="s">
        <v>170</v>
      </c>
      <c r="B106" s="216"/>
      <c r="C106" s="197">
        <v>0</v>
      </c>
      <c r="D106" s="198">
        <v>0</v>
      </c>
      <c r="E106" s="198">
        <f>C106*D106</f>
        <v>0</v>
      </c>
      <c r="F106" s="200"/>
      <c r="G106" s="111"/>
      <c r="H106" s="111"/>
      <c r="I106" s="112"/>
      <c r="J106" s="111"/>
      <c r="K106" s="111"/>
      <c r="L106" s="25"/>
    </row>
    <row r="107" spans="1:12" ht="20" customHeight="1">
      <c r="A107" s="215" t="s">
        <v>171</v>
      </c>
      <c r="B107" s="216"/>
      <c r="C107" s="197">
        <v>0</v>
      </c>
      <c r="D107" s="198">
        <v>0</v>
      </c>
      <c r="E107" s="198">
        <f>C107*D107</f>
        <v>0</v>
      </c>
      <c r="F107" s="200"/>
      <c r="G107" s="111"/>
      <c r="H107" s="111"/>
      <c r="I107" s="112"/>
      <c r="J107" s="111"/>
      <c r="K107" s="111"/>
      <c r="L107" s="25"/>
    </row>
    <row r="108" spans="1:12" ht="20" customHeight="1">
      <c r="A108" s="215" t="s">
        <v>172</v>
      </c>
      <c r="B108" s="216"/>
      <c r="C108" s="197">
        <v>0</v>
      </c>
      <c r="D108" s="198">
        <v>0</v>
      </c>
      <c r="E108" s="198">
        <f>C108*D108</f>
        <v>0</v>
      </c>
      <c r="F108" s="200"/>
      <c r="G108" s="111"/>
      <c r="H108" s="111"/>
      <c r="I108" s="112"/>
      <c r="J108" s="111"/>
      <c r="K108" s="111"/>
      <c r="L108" s="25"/>
    </row>
    <row r="109" spans="1:12" s="21" customFormat="1">
      <c r="A109" s="137"/>
      <c r="B109" s="20"/>
      <c r="C109" s="160"/>
      <c r="D109" s="149"/>
      <c r="E109" s="149"/>
      <c r="F109" s="150"/>
      <c r="J109" s="110"/>
      <c r="K109" s="22"/>
      <c r="L109" s="27"/>
    </row>
    <row r="110" spans="1:12" s="21" customFormat="1">
      <c r="A110" s="152" t="s">
        <v>112</v>
      </c>
      <c r="B110" s="153"/>
      <c r="C110" s="154"/>
      <c r="D110" s="155"/>
      <c r="E110" s="155">
        <f>SUM(E100:E108)</f>
        <v>0</v>
      </c>
      <c r="F110" s="156">
        <f>E110</f>
        <v>0</v>
      </c>
      <c r="J110" s="110"/>
      <c r="K110" s="22"/>
      <c r="L110" s="27"/>
    </row>
    <row r="111" spans="1:12" s="21" customFormat="1">
      <c r="A111" s="137"/>
      <c r="B111" s="20"/>
      <c r="C111" s="160"/>
      <c r="D111" s="149"/>
      <c r="E111" s="149"/>
      <c r="F111" s="150"/>
      <c r="J111" s="110"/>
      <c r="K111" s="22"/>
      <c r="L111" s="27"/>
    </row>
    <row r="112" spans="1:12" s="21" customFormat="1">
      <c r="A112" s="291" t="s">
        <v>158</v>
      </c>
      <c r="B112" s="292"/>
      <c r="C112" s="293"/>
      <c r="D112" s="293"/>
      <c r="E112" s="293"/>
      <c r="F112" s="294"/>
      <c r="J112" s="110"/>
      <c r="K112" s="22"/>
      <c r="L112" s="27"/>
    </row>
    <row r="113" spans="1:12" ht="20" customHeight="1">
      <c r="A113" s="215" t="s">
        <v>156</v>
      </c>
      <c r="B113" s="216"/>
      <c r="C113" s="197">
        <v>1</v>
      </c>
      <c r="D113" s="198">
        <v>1250</v>
      </c>
      <c r="E113" s="198">
        <f t="shared" ref="E113" si="2">C113*D113</f>
        <v>1250</v>
      </c>
      <c r="F113" s="200"/>
      <c r="G113" s="111"/>
      <c r="H113" s="111"/>
      <c r="I113" s="112"/>
      <c r="J113" s="111"/>
      <c r="K113" s="111"/>
      <c r="L113" s="25"/>
    </row>
    <row r="114" spans="1:12" s="21" customFormat="1">
      <c r="A114" s="137"/>
      <c r="B114" s="20"/>
      <c r="C114" s="160"/>
      <c r="D114" s="149"/>
      <c r="E114" s="149"/>
      <c r="F114" s="150"/>
      <c r="J114" s="110"/>
      <c r="K114" s="22"/>
      <c r="L114" s="27"/>
    </row>
    <row r="115" spans="1:12">
      <c r="A115" s="152" t="s">
        <v>113</v>
      </c>
      <c r="B115" s="153"/>
      <c r="C115" s="154"/>
      <c r="D115" s="155"/>
      <c r="E115" s="155">
        <f>SUM(E113:E113)</f>
        <v>1250</v>
      </c>
      <c r="F115" s="156">
        <f>E115</f>
        <v>1250</v>
      </c>
    </row>
    <row r="116" spans="1:12">
      <c r="A116" s="165"/>
      <c r="B116" s="166"/>
      <c r="C116" s="167"/>
      <c r="D116" s="168"/>
      <c r="E116" s="168"/>
      <c r="F116" s="169"/>
    </row>
    <row r="117" spans="1:12">
      <c r="A117" s="226" t="s">
        <v>159</v>
      </c>
      <c r="B117" s="227"/>
      <c r="C117" s="228"/>
      <c r="D117" s="229"/>
      <c r="E117" s="230"/>
      <c r="F117" s="231"/>
    </row>
    <row r="118" spans="1:12" ht="20" customHeight="1">
      <c r="A118" s="215" t="s">
        <v>229</v>
      </c>
      <c r="B118" s="216"/>
      <c r="C118" s="197">
        <v>1</v>
      </c>
      <c r="D118" s="198">
        <v>26585</v>
      </c>
      <c r="E118" s="198">
        <f>C118*D118</f>
        <v>26585</v>
      </c>
      <c r="F118" s="200"/>
      <c r="G118" s="111"/>
      <c r="H118" s="111"/>
      <c r="I118" s="112"/>
      <c r="J118" s="111"/>
      <c r="K118" s="111"/>
      <c r="L118" s="25"/>
    </row>
    <row r="119" spans="1:12">
      <c r="A119" s="137"/>
      <c r="F119" s="150"/>
    </row>
    <row r="120" spans="1:12">
      <c r="A120" s="152" t="s">
        <v>114</v>
      </c>
      <c r="B120" s="153"/>
      <c r="C120" s="154"/>
      <c r="D120" s="155"/>
      <c r="E120" s="155">
        <f>SUM(E118:E118)</f>
        <v>26585</v>
      </c>
      <c r="F120" s="156">
        <f>E120</f>
        <v>26585</v>
      </c>
    </row>
    <row r="121" spans="1:12" s="21" customFormat="1">
      <c r="A121" s="22"/>
      <c r="B121" s="22"/>
      <c r="C121" s="22"/>
      <c r="D121" s="22"/>
      <c r="E121" s="22"/>
      <c r="F121" s="140"/>
      <c r="J121" s="110"/>
      <c r="K121" s="22"/>
      <c r="L121" s="27"/>
    </row>
    <row r="122" spans="1:12">
      <c r="A122" s="226" t="s">
        <v>160</v>
      </c>
      <c r="B122" s="227"/>
      <c r="C122" s="228"/>
      <c r="D122" s="229"/>
      <c r="E122" s="230"/>
      <c r="F122" s="231"/>
    </row>
    <row r="123" spans="1:12" ht="20" customHeight="1">
      <c r="A123" s="236" t="s">
        <v>161</v>
      </c>
      <c r="B123" s="216"/>
      <c r="C123" s="197"/>
      <c r="D123" s="198"/>
      <c r="E123" s="198"/>
      <c r="F123" s="200"/>
      <c r="G123" s="111"/>
      <c r="H123" s="111"/>
      <c r="I123" s="112"/>
      <c r="J123" s="111"/>
      <c r="K123" s="111"/>
      <c r="L123" s="25"/>
    </row>
    <row r="124" spans="1:12" ht="20" customHeight="1">
      <c r="A124" s="215" t="s">
        <v>162</v>
      </c>
      <c r="B124" s="216"/>
      <c r="C124" s="197">
        <v>1</v>
      </c>
      <c r="D124" s="198">
        <v>6500</v>
      </c>
      <c r="E124" s="198">
        <f>C124*D124</f>
        <v>6500</v>
      </c>
      <c r="F124" s="200"/>
      <c r="G124" s="111"/>
      <c r="H124" s="111"/>
      <c r="I124" s="112"/>
      <c r="J124" s="111"/>
      <c r="K124" s="111"/>
      <c r="L124" s="25"/>
    </row>
    <row r="125" spans="1:12" ht="42" customHeight="1">
      <c r="A125" s="215" t="s">
        <v>194</v>
      </c>
      <c r="B125" s="216"/>
      <c r="C125" s="197"/>
      <c r="D125" s="198"/>
      <c r="E125" s="198"/>
      <c r="F125" s="200"/>
      <c r="G125" s="111"/>
      <c r="H125" s="111"/>
      <c r="I125" s="112"/>
      <c r="J125" s="111"/>
      <c r="K125" s="111"/>
      <c r="L125" s="25"/>
    </row>
    <row r="126" spans="1:12">
      <c r="A126" s="137"/>
      <c r="F126" s="150"/>
    </row>
    <row r="127" spans="1:12">
      <c r="A127" s="152" t="s">
        <v>164</v>
      </c>
      <c r="B127" s="153"/>
      <c r="C127" s="154"/>
      <c r="D127" s="155"/>
      <c r="E127" s="155">
        <f>SUM(E123:E125)</f>
        <v>6500</v>
      </c>
      <c r="F127" s="156">
        <f>E127</f>
        <v>6500</v>
      </c>
    </row>
    <row r="128" spans="1:12" customFormat="1"/>
    <row r="129" spans="1:12">
      <c r="A129" s="226" t="s">
        <v>107</v>
      </c>
      <c r="B129" s="227"/>
      <c r="C129" s="228"/>
      <c r="D129" s="229"/>
      <c r="E129" s="230"/>
      <c r="F129" s="231"/>
    </row>
    <row r="130" spans="1:12" ht="20" customHeight="1">
      <c r="A130" s="215" t="s">
        <v>163</v>
      </c>
      <c r="B130" s="216"/>
      <c r="C130" s="197">
        <v>1</v>
      </c>
      <c r="D130" s="198">
        <v>1820</v>
      </c>
      <c r="E130" s="198">
        <f>C130*D130</f>
        <v>1820</v>
      </c>
      <c r="F130" s="200"/>
      <c r="G130" s="111"/>
      <c r="H130" s="111"/>
      <c r="I130" s="112"/>
      <c r="J130" s="111"/>
      <c r="K130" s="111"/>
      <c r="L130" s="25"/>
    </row>
    <row r="131" spans="1:12">
      <c r="A131" s="137"/>
      <c r="F131" s="150"/>
    </row>
    <row r="132" spans="1:12">
      <c r="A132" s="152" t="s">
        <v>115</v>
      </c>
      <c r="B132" s="153"/>
      <c r="C132" s="154"/>
      <c r="D132" s="155"/>
      <c r="E132" s="155">
        <f>SUM(E130:E130)</f>
        <v>1820</v>
      </c>
      <c r="F132" s="156">
        <f>E132</f>
        <v>1820</v>
      </c>
    </row>
    <row r="133" spans="1:12" s="21" customFormat="1">
      <c r="A133" s="22"/>
      <c r="B133" s="188"/>
      <c r="C133" s="189"/>
      <c r="D133" s="190"/>
      <c r="E133" s="190"/>
      <c r="F133" s="191"/>
      <c r="J133" s="110"/>
      <c r="K133" s="22"/>
      <c r="L133" s="27"/>
    </row>
    <row r="134" spans="1:12">
      <c r="A134" s="226" t="s">
        <v>202</v>
      </c>
      <c r="B134" s="227"/>
      <c r="C134" s="228"/>
      <c r="D134" s="229"/>
      <c r="E134" s="230"/>
      <c r="F134" s="231"/>
    </row>
    <row r="135" spans="1:12" ht="20" customHeight="1">
      <c r="A135" s="215" t="s">
        <v>203</v>
      </c>
      <c r="B135" s="216"/>
      <c r="C135" s="197">
        <v>1</v>
      </c>
      <c r="D135" s="198">
        <v>18750</v>
      </c>
      <c r="E135" s="198">
        <f>C135*D135</f>
        <v>18750</v>
      </c>
      <c r="F135" s="200"/>
      <c r="G135" s="111"/>
      <c r="H135" s="111"/>
      <c r="I135" s="237"/>
      <c r="J135" s="111"/>
      <c r="K135" s="111"/>
      <c r="L135" s="25"/>
    </row>
    <row r="136" spans="1:12">
      <c r="A136" s="137"/>
      <c r="F136" s="150"/>
    </row>
    <row r="137" spans="1:12">
      <c r="A137" s="152" t="s">
        <v>204</v>
      </c>
      <c r="B137" s="153"/>
      <c r="C137" s="154"/>
      <c r="D137" s="155"/>
      <c r="E137" s="155">
        <f>SUM(E135:E135)</f>
        <v>18750</v>
      </c>
      <c r="F137" s="156">
        <f>E137</f>
        <v>18750</v>
      </c>
    </row>
    <row r="138" spans="1:12" customFormat="1"/>
    <row r="139" spans="1:12" s="21" customFormat="1">
      <c r="A139" s="143" t="s">
        <v>52</v>
      </c>
      <c r="B139" s="144"/>
      <c r="C139" s="145"/>
      <c r="D139" s="146"/>
      <c r="E139" s="147"/>
      <c r="F139" s="148"/>
      <c r="J139" s="110"/>
      <c r="K139" s="22"/>
      <c r="L139" s="27"/>
    </row>
    <row r="140" spans="1:12" s="21" customFormat="1" ht="58">
      <c r="A140" s="202" t="s">
        <v>87</v>
      </c>
      <c r="B140" s="199"/>
      <c r="C140" s="197">
        <v>0</v>
      </c>
      <c r="D140" s="198">
        <v>0</v>
      </c>
      <c r="E140" s="198">
        <f t="shared" ref="E140:E146" si="3">C140*D140</f>
        <v>0</v>
      </c>
      <c r="F140" s="200"/>
      <c r="J140" s="110"/>
      <c r="K140" s="22"/>
      <c r="L140" s="27"/>
    </row>
    <row r="141" spans="1:12" s="21" customFormat="1">
      <c r="A141" s="202"/>
      <c r="B141" s="199"/>
      <c r="C141" s="197">
        <v>0</v>
      </c>
      <c r="D141" s="198">
        <v>0</v>
      </c>
      <c r="E141" s="198">
        <f t="shared" si="3"/>
        <v>0</v>
      </c>
      <c r="F141" s="200"/>
      <c r="J141" s="110"/>
      <c r="K141" s="22"/>
      <c r="L141" s="27"/>
    </row>
    <row r="142" spans="1:12" s="21" customFormat="1">
      <c r="A142" s="202"/>
      <c r="B142" s="199"/>
      <c r="C142" s="197">
        <v>0</v>
      </c>
      <c r="D142" s="198">
        <v>0</v>
      </c>
      <c r="E142" s="198">
        <f t="shared" si="3"/>
        <v>0</v>
      </c>
      <c r="F142" s="200"/>
      <c r="J142" s="110"/>
      <c r="K142" s="22"/>
      <c r="L142" s="27"/>
    </row>
    <row r="143" spans="1:12" s="21" customFormat="1">
      <c r="A143" s="203"/>
      <c r="B143" s="199"/>
      <c r="C143" s="197">
        <v>0</v>
      </c>
      <c r="D143" s="198">
        <v>0</v>
      </c>
      <c r="E143" s="198">
        <f t="shared" si="3"/>
        <v>0</v>
      </c>
      <c r="F143" s="200"/>
      <c r="J143" s="110"/>
      <c r="K143" s="22"/>
      <c r="L143" s="27"/>
    </row>
    <row r="144" spans="1:12" s="21" customFormat="1">
      <c r="A144" s="203"/>
      <c r="B144" s="199"/>
      <c r="C144" s="197">
        <v>0</v>
      </c>
      <c r="D144" s="198">
        <v>0</v>
      </c>
      <c r="E144" s="198">
        <f t="shared" si="3"/>
        <v>0</v>
      </c>
      <c r="F144" s="200"/>
      <c r="J144" s="110"/>
      <c r="K144" s="22"/>
      <c r="L144" s="27"/>
    </row>
    <row r="145" spans="1:12" s="21" customFormat="1">
      <c r="A145" s="202"/>
      <c r="B145" s="199"/>
      <c r="C145" s="197">
        <v>0</v>
      </c>
      <c r="D145" s="198">
        <v>0</v>
      </c>
      <c r="E145" s="198">
        <f t="shared" si="3"/>
        <v>0</v>
      </c>
      <c r="F145" s="200"/>
      <c r="J145" s="110"/>
      <c r="K145" s="22"/>
      <c r="L145" s="27"/>
    </row>
    <row r="146" spans="1:12" s="21" customFormat="1">
      <c r="A146" s="203"/>
      <c r="B146" s="199"/>
      <c r="C146" s="197">
        <v>0</v>
      </c>
      <c r="D146" s="198">
        <v>0</v>
      </c>
      <c r="E146" s="198">
        <f t="shared" si="3"/>
        <v>0</v>
      </c>
      <c r="F146" s="200"/>
      <c r="J146" s="110"/>
      <c r="K146" s="22"/>
      <c r="L146" s="27"/>
    </row>
    <row r="147" spans="1:12" s="21" customFormat="1">
      <c r="A147" s="192"/>
      <c r="B147" s="188"/>
      <c r="C147" s="27"/>
      <c r="D147" s="149"/>
      <c r="E147" s="149"/>
      <c r="F147" s="191"/>
      <c r="J147" s="110"/>
      <c r="K147" s="22"/>
      <c r="L147" s="27"/>
    </row>
    <row r="148" spans="1:12" s="21" customFormat="1">
      <c r="A148" s="152" t="s">
        <v>55</v>
      </c>
      <c r="B148" s="153"/>
      <c r="C148" s="154"/>
      <c r="D148" s="155"/>
      <c r="E148" s="155">
        <f>E140+E141+E142+E143+E144+E145+E146</f>
        <v>0</v>
      </c>
      <c r="F148" s="156">
        <f>E148</f>
        <v>0</v>
      </c>
      <c r="J148" s="110"/>
      <c r="K148" s="22"/>
      <c r="L148" s="27"/>
    </row>
    <row r="149" spans="1:12" s="21" customFormat="1" ht="14" thickBot="1">
      <c r="A149" s="22"/>
      <c r="B149" s="20"/>
      <c r="C149" s="27"/>
      <c r="D149" s="110"/>
      <c r="F149" s="150"/>
      <c r="J149" s="110"/>
      <c r="K149" s="22"/>
      <c r="L149" s="27"/>
    </row>
    <row r="150" spans="1:12" s="21" customFormat="1" ht="15" thickBot="1">
      <c r="A150" s="85" t="s">
        <v>88</v>
      </c>
      <c r="B150" s="129"/>
      <c r="C150" s="126"/>
      <c r="D150" s="86"/>
      <c r="E150" s="116">
        <f>F27+F37+F47+F56+F66</f>
        <v>66833.40400000001</v>
      </c>
      <c r="F150" s="150"/>
      <c r="J150" s="110"/>
      <c r="K150" s="22"/>
      <c r="L150" s="27"/>
    </row>
    <row r="151" spans="1:12" s="21" customFormat="1" ht="15" thickBot="1">
      <c r="A151" s="85" t="s">
        <v>130</v>
      </c>
      <c r="B151" s="129"/>
      <c r="C151" s="126"/>
      <c r="D151" s="86"/>
      <c r="E151" s="116">
        <f>F80+F89+F97+F110+F115+F120+F127+F132+F137</f>
        <v>221362</v>
      </c>
      <c r="F151" s="150"/>
      <c r="J151" s="110"/>
      <c r="K151" s="22"/>
      <c r="L151" s="27"/>
    </row>
    <row r="152" spans="1:12" s="21" customFormat="1" ht="15" thickBot="1">
      <c r="A152" s="196" t="s">
        <v>77</v>
      </c>
      <c r="B152" s="193"/>
      <c r="C152" s="194"/>
      <c r="D152" s="195"/>
      <c r="E152" s="116">
        <f>F148</f>
        <v>0</v>
      </c>
      <c r="F152" s="150"/>
      <c r="J152" s="110"/>
      <c r="K152" s="22"/>
      <c r="L152" s="27"/>
    </row>
    <row r="153" spans="1:12" s="21" customFormat="1">
      <c r="A153" s="137"/>
      <c r="B153" s="20"/>
      <c r="C153" s="27"/>
      <c r="D153" s="110"/>
      <c r="F153" s="150"/>
      <c r="J153" s="110"/>
      <c r="K153" s="22"/>
      <c r="L153" s="27"/>
    </row>
    <row r="154" spans="1:12" s="21" customFormat="1" ht="14">
      <c r="A154" s="208"/>
      <c r="B154" s="209"/>
      <c r="C154" s="210"/>
      <c r="D154" s="211"/>
      <c r="F154" s="150"/>
      <c r="J154" s="110"/>
      <c r="K154" s="22"/>
      <c r="L154" s="27"/>
    </row>
    <row r="155" spans="1:12" s="21" customFormat="1" ht="16">
      <c r="A155" s="170" t="s">
        <v>62</v>
      </c>
      <c r="B155" s="117"/>
      <c r="C155" s="127"/>
      <c r="D155" s="88"/>
      <c r="E155" s="89"/>
      <c r="F155" s="171">
        <f>E150+E152</f>
        <v>66833.40400000001</v>
      </c>
      <c r="J155" s="110"/>
      <c r="K155" s="22"/>
      <c r="L155" s="27"/>
    </row>
    <row r="156" spans="1:12" s="21" customFormat="1" ht="16">
      <c r="A156" s="170" t="s">
        <v>44</v>
      </c>
      <c r="B156" s="117"/>
      <c r="C156" s="127"/>
      <c r="D156" s="88"/>
      <c r="E156" s="89"/>
      <c r="F156" s="172"/>
      <c r="J156" s="110"/>
      <c r="K156" s="22"/>
      <c r="L156" s="27"/>
    </row>
    <row r="157" spans="1:12" s="21" customFormat="1" ht="17" thickBot="1">
      <c r="A157" s="173" t="s">
        <v>63</v>
      </c>
      <c r="B157" s="118"/>
      <c r="C157" s="128"/>
      <c r="D157" s="90"/>
      <c r="E157" s="91"/>
      <c r="F157" s="174">
        <f>F155+E151+F156</f>
        <v>288195.40399999998</v>
      </c>
      <c r="J157" s="110"/>
      <c r="K157" s="22"/>
      <c r="L157" s="27"/>
    </row>
    <row r="158" spans="1:12" s="21" customFormat="1" ht="14" thickTop="1">
      <c r="A158" s="137"/>
      <c r="B158" s="20"/>
      <c r="C158" s="27"/>
      <c r="D158" s="110"/>
      <c r="F158" s="150"/>
      <c r="J158" s="110"/>
      <c r="K158" s="22"/>
      <c r="L158" s="27"/>
    </row>
    <row r="159" spans="1:12" s="21" customFormat="1">
      <c r="A159" s="137"/>
      <c r="B159" s="20"/>
      <c r="C159" s="27"/>
      <c r="D159" s="110"/>
      <c r="F159" s="150"/>
      <c r="J159" s="110"/>
      <c r="K159" s="22"/>
      <c r="L159" s="27"/>
    </row>
    <row r="160" spans="1:12" s="21" customFormat="1" ht="14">
      <c r="A160" s="159" t="s">
        <v>58</v>
      </c>
      <c r="B160" s="119"/>
      <c r="C160" s="27"/>
      <c r="D160" s="110"/>
      <c r="F160" s="150"/>
      <c r="J160" s="110"/>
      <c r="K160" s="22"/>
      <c r="L160" s="27"/>
    </row>
    <row r="161" spans="1:12" s="21" customFormat="1" ht="15" thickBot="1">
      <c r="A161" s="201" t="s">
        <v>78</v>
      </c>
      <c r="B161" s="175"/>
      <c r="C161" s="176"/>
      <c r="D161" s="177"/>
      <c r="E161" s="178"/>
      <c r="F161" s="179"/>
      <c r="J161" s="110"/>
      <c r="K161" s="22"/>
      <c r="L161" s="27"/>
    </row>
    <row r="163" spans="1:12" s="21" customFormat="1" ht="14">
      <c r="A163" s="20" t="s">
        <v>59</v>
      </c>
      <c r="B163" s="20"/>
      <c r="C163" s="27"/>
      <c r="D163" s="110"/>
      <c r="J163" s="110"/>
      <c r="K163" s="22"/>
      <c r="L163" s="27"/>
    </row>
  </sheetData>
  <dataConsolidate/>
  <mergeCells count="18">
    <mergeCell ref="A39:F39"/>
    <mergeCell ref="D1:E1"/>
    <mergeCell ref="D2:E2"/>
    <mergeCell ref="D3:E3"/>
    <mergeCell ref="D4:E4"/>
    <mergeCell ref="D6:E6"/>
    <mergeCell ref="D7:E7"/>
    <mergeCell ref="D8:E8"/>
    <mergeCell ref="D9:E9"/>
    <mergeCell ref="A13:F13"/>
    <mergeCell ref="A22:B22"/>
    <mergeCell ref="A32:B32"/>
    <mergeCell ref="A85:B85"/>
    <mergeCell ref="A91:F91"/>
    <mergeCell ref="A99:F99"/>
    <mergeCell ref="A112:F112"/>
    <mergeCell ref="A49:F49"/>
    <mergeCell ref="A58:F58"/>
  </mergeCells>
  <dataValidations count="1">
    <dataValidation allowBlank="1" sqref="F7:G8 F1:G4 G13:H13 E29:F29 C1:C4 D148:F148 D57:F57 D53:F53 E139:F139 A7:A12 B10:F12 H1:H9 C6:C9 I10:I12 B1:B9 A1:A5 A139 A147:A148 B145:B149 D63:F63 D68:F68 D67:F67 A153:P65501 C14:P16 C140:F147 A150:B152 C149:F152 B68 C64:F66 G137:P152 E117:F117 E82:F82 D89:P89 C110:F110 D111:F111 C115:F115 A119:B120 D109:F109 D114:F114 C112:F113 A75:B87 D120:F120 G120:P122 A131:B132 E122:F122 A123:C125 C118:P119 A122:B122 D127:F128 A126:B129 G127:P129 E129:F129 A130:C130 B93:B94 A94 A89:B92 C130:P131 D137:F138 C135:P136 A136:B138 D116:F116 C123:P126 A118:C118 A95:B117 A69:F74 B139:B143 A13:B33 C17:F28 C54:F56 C83:F108 A63:B67 C75:F81 D132:F133 G132:P134 B133 A134:B134 E134:F134 A135:C135 C30:F52 A35:B57 G17:P67 A58:F62 G68:P117" xr:uid="{74676201-9274-CC4A-97BA-E82688116FCE}"/>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B7D65-60BF-0341-A0D8-141D15DB25E9}">
  <sheetPr>
    <tabColor indexed="18"/>
  </sheetPr>
  <dimension ref="A1:L163"/>
  <sheetViews>
    <sheetView showGridLines="0" zoomScaleNormal="100" zoomScaleSheetLayoutView="75" workbookViewId="0">
      <selection activeCell="A4" sqref="A4"/>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86" t="s">
        <v>68</v>
      </c>
      <c r="E1" s="287"/>
      <c r="F1" s="134"/>
    </row>
    <row r="2" spans="1:12" s="27" customFormat="1" ht="23">
      <c r="A2" s="135"/>
      <c r="B2" s="20"/>
      <c r="C2" s="123" t="s">
        <v>25</v>
      </c>
      <c r="D2" s="288" t="s">
        <v>81</v>
      </c>
      <c r="E2" s="280"/>
      <c r="F2" s="136"/>
    </row>
    <row r="3" spans="1:12" s="27" customFormat="1" ht="28">
      <c r="A3" s="135" t="s">
        <v>67</v>
      </c>
      <c r="B3" s="20"/>
      <c r="C3" s="123" t="s">
        <v>64</v>
      </c>
      <c r="D3" s="290" t="s">
        <v>90</v>
      </c>
      <c r="E3" s="290"/>
      <c r="F3" s="136"/>
    </row>
    <row r="4" spans="1:12" s="27" customFormat="1" ht="28">
      <c r="A4" s="137"/>
      <c r="B4" s="20"/>
      <c r="C4" s="123" t="s">
        <v>26</v>
      </c>
      <c r="D4" s="288" t="s">
        <v>79</v>
      </c>
      <c r="E4" s="280"/>
      <c r="F4" s="136"/>
    </row>
    <row r="5" spans="1:12" s="27" customFormat="1" ht="19">
      <c r="A5" s="180" t="s">
        <v>60</v>
      </c>
      <c r="B5" s="121"/>
      <c r="F5" s="136"/>
    </row>
    <row r="6" spans="1:12" s="27" customFormat="1" ht="34">
      <c r="A6" s="181" t="s">
        <v>85</v>
      </c>
      <c r="B6" s="138"/>
      <c r="C6" s="123" t="s">
        <v>27</v>
      </c>
      <c r="D6" s="299" t="s">
        <v>121</v>
      </c>
      <c r="E6" s="299"/>
      <c r="F6" s="136"/>
    </row>
    <row r="7" spans="1:12" s="27" customFormat="1" ht="34">
      <c r="A7" s="181" t="s">
        <v>61</v>
      </c>
      <c r="B7" s="120"/>
      <c r="C7" s="124" t="s">
        <v>59</v>
      </c>
      <c r="D7" s="280"/>
      <c r="E7" s="280"/>
      <c r="F7" s="136"/>
    </row>
    <row r="8" spans="1:12" s="27" customFormat="1" ht="32" customHeight="1">
      <c r="A8" s="181" t="s">
        <v>66</v>
      </c>
      <c r="B8" s="122"/>
      <c r="C8" s="123" t="s">
        <v>59</v>
      </c>
      <c r="D8" s="280"/>
      <c r="E8" s="280"/>
      <c r="F8" s="136"/>
    </row>
    <row r="9" spans="1:12">
      <c r="A9" s="183" t="s">
        <v>82</v>
      </c>
      <c r="C9" s="125" t="s">
        <v>59</v>
      </c>
      <c r="D9" s="281"/>
      <c r="E9" s="282"/>
      <c r="F9" s="139"/>
      <c r="G9" s="22"/>
      <c r="H9" s="22"/>
      <c r="I9" s="22"/>
      <c r="J9" s="22"/>
      <c r="L9" s="22"/>
    </row>
    <row r="10" spans="1:12" ht="51">
      <c r="A10" s="181" t="s">
        <v>83</v>
      </c>
      <c r="B10" s="137"/>
      <c r="C10" s="20"/>
      <c r="E10" s="23"/>
      <c r="F10" s="139"/>
      <c r="G10" s="22"/>
      <c r="H10" s="22"/>
      <c r="I10" s="22"/>
      <c r="J10" s="22"/>
      <c r="L10" s="22"/>
    </row>
    <row r="11" spans="1:12" ht="36" customHeight="1" thickBot="1">
      <c r="A11" s="182" t="s">
        <v>84</v>
      </c>
      <c r="C11" s="20"/>
      <c r="E11" s="23"/>
      <c r="F11" s="139"/>
      <c r="G11" s="22"/>
      <c r="H11" s="22"/>
      <c r="I11" s="22"/>
      <c r="J11" s="22"/>
      <c r="L11" s="22"/>
    </row>
    <row r="12" spans="1:12">
      <c r="A12" s="137"/>
      <c r="C12" s="20"/>
      <c r="E12" s="23"/>
      <c r="F12" s="139"/>
      <c r="G12" s="22"/>
      <c r="H12" s="22"/>
      <c r="I12" s="22"/>
      <c r="J12" s="22"/>
      <c r="L12" s="22"/>
    </row>
    <row r="13" spans="1:12" s="24" customFormat="1">
      <c r="A13" s="283" t="s">
        <v>86</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126</v>
      </c>
      <c r="B15" s="184"/>
      <c r="C15" s="167"/>
      <c r="D15" s="217"/>
      <c r="E15" s="218"/>
      <c r="F15" s="185"/>
      <c r="G15" s="111"/>
      <c r="H15" s="111"/>
      <c r="I15" s="112"/>
      <c r="J15" s="111"/>
      <c r="K15" s="111"/>
      <c r="L15" s="25"/>
    </row>
    <row r="16" spans="1:12" ht="14" thickBot="1">
      <c r="A16" s="220" t="s">
        <v>104</v>
      </c>
      <c r="B16" s="221"/>
      <c r="C16" s="222"/>
      <c r="D16" s="223"/>
      <c r="E16" s="224"/>
      <c r="F16" s="225"/>
      <c r="G16" s="111"/>
      <c r="H16" s="111"/>
      <c r="I16" s="112"/>
      <c r="J16" s="111"/>
      <c r="K16" s="111"/>
      <c r="L16" s="25"/>
    </row>
    <row r="17" spans="1:12">
      <c r="A17" s="143" t="s">
        <v>91</v>
      </c>
      <c r="B17" s="144"/>
      <c r="C17" s="145"/>
      <c r="D17" s="146"/>
      <c r="E17" s="147"/>
      <c r="F17" s="148"/>
      <c r="G17" s="111"/>
      <c r="H17" s="111"/>
      <c r="I17" s="112"/>
      <c r="J17" s="111"/>
      <c r="K17" s="111"/>
      <c r="L17" s="25"/>
    </row>
    <row r="18" spans="1:12" ht="20" customHeight="1">
      <c r="A18" s="215" t="s">
        <v>100</v>
      </c>
      <c r="B18" s="216"/>
      <c r="C18" s="197">
        <v>19</v>
      </c>
      <c r="D18" s="198">
        <v>975</v>
      </c>
      <c r="E18" s="198">
        <f>C18*D18</f>
        <v>18525</v>
      </c>
      <c r="F18" s="200"/>
      <c r="G18" s="111"/>
      <c r="H18" s="111"/>
      <c r="I18" s="112"/>
      <c r="J18" s="111"/>
      <c r="K18" s="111"/>
      <c r="L18" s="25"/>
    </row>
    <row r="19" spans="1:12" ht="20" customHeight="1">
      <c r="A19" s="215" t="s">
        <v>101</v>
      </c>
      <c r="B19" s="216"/>
      <c r="C19" s="197">
        <v>1</v>
      </c>
      <c r="D19" s="198">
        <v>975</v>
      </c>
      <c r="E19" s="198">
        <f>C19*D19</f>
        <v>975</v>
      </c>
      <c r="F19" s="200"/>
      <c r="G19" s="111"/>
      <c r="H19" s="111"/>
      <c r="I19" s="112"/>
      <c r="J19" s="111"/>
      <c r="K19" s="111"/>
      <c r="L19" s="25"/>
    </row>
    <row r="20" spans="1:12" ht="20" customHeight="1">
      <c r="A20" s="215" t="s">
        <v>102</v>
      </c>
      <c r="B20" s="216"/>
      <c r="C20" s="197">
        <v>2</v>
      </c>
      <c r="D20" s="198">
        <v>975</v>
      </c>
      <c r="E20" s="198">
        <f>C20*D20</f>
        <v>1950</v>
      </c>
      <c r="F20" s="200"/>
      <c r="G20" s="111"/>
      <c r="H20" s="111"/>
      <c r="I20" s="112"/>
      <c r="J20" s="111"/>
      <c r="K20" s="111"/>
      <c r="L20" s="25"/>
    </row>
    <row r="21" spans="1:12" ht="20" customHeight="1">
      <c r="A21" s="215" t="s">
        <v>103</v>
      </c>
      <c r="B21" s="216"/>
      <c r="C21" s="197">
        <v>1</v>
      </c>
      <c r="D21" s="198">
        <v>975</v>
      </c>
      <c r="E21" s="198">
        <f>C21*D21</f>
        <v>975</v>
      </c>
      <c r="F21" s="200"/>
      <c r="G21" s="111"/>
      <c r="H21" s="111"/>
      <c r="I21" s="112"/>
      <c r="J21" s="111"/>
      <c r="K21" s="111"/>
      <c r="L21" s="25"/>
    </row>
    <row r="22" spans="1:12" ht="23" customHeight="1">
      <c r="A22" s="278" t="s">
        <v>95</v>
      </c>
      <c r="B22" s="279"/>
      <c r="C22" s="197"/>
      <c r="D22" s="198"/>
      <c r="E22" s="198"/>
      <c r="F22" s="200"/>
    </row>
    <row r="23" spans="1:12" ht="20" customHeight="1">
      <c r="A23" s="215" t="s">
        <v>100</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96</v>
      </c>
      <c r="B25" s="153"/>
      <c r="C25" s="154"/>
      <c r="D25" s="155"/>
      <c r="E25" s="155">
        <f>SUM(E18:E23)</f>
        <v>26343.85</v>
      </c>
      <c r="F25" s="156">
        <f>E25</f>
        <v>26343.85</v>
      </c>
      <c r="G25" s="111"/>
      <c r="H25" s="111"/>
      <c r="I25" s="112"/>
      <c r="J25" s="111"/>
      <c r="K25" s="111"/>
      <c r="L25" s="25"/>
    </row>
    <row r="26" spans="1:12" customFormat="1" ht="17" customHeight="1">
      <c r="A26" s="238" t="s">
        <v>183</v>
      </c>
      <c r="B26" s="239"/>
      <c r="C26" s="239"/>
      <c r="D26" s="239"/>
      <c r="E26" s="240">
        <f>-(E25*0.45)</f>
        <v>-11854.7325</v>
      </c>
      <c r="F26" s="251">
        <f>E26</f>
        <v>-11854.7325</v>
      </c>
    </row>
    <row r="27" spans="1:12">
      <c r="A27" s="152" t="s">
        <v>186</v>
      </c>
      <c r="B27" s="153"/>
      <c r="C27" s="154"/>
      <c r="D27" s="155"/>
      <c r="E27" s="155">
        <f>E25+E26</f>
        <v>14489.117499999998</v>
      </c>
      <c r="F27" s="156">
        <f>E27</f>
        <v>14489.117499999998</v>
      </c>
      <c r="G27" s="111"/>
      <c r="H27" s="111"/>
      <c r="I27" s="112"/>
      <c r="J27" s="111"/>
      <c r="K27" s="111"/>
      <c r="L27" s="25"/>
    </row>
    <row r="28" spans="1:12">
      <c r="A28" s="161"/>
      <c r="B28" s="184"/>
      <c r="C28" s="167"/>
      <c r="D28" s="149"/>
      <c r="E28" s="149"/>
      <c r="F28" s="185"/>
      <c r="G28" s="111"/>
      <c r="H28" s="111"/>
      <c r="I28" s="112"/>
      <c r="J28" s="111"/>
      <c r="K28" s="111"/>
      <c r="L28" s="25"/>
    </row>
    <row r="29" spans="1:12">
      <c r="A29" s="143" t="s">
        <v>92</v>
      </c>
      <c r="B29" s="144"/>
      <c r="C29" s="145"/>
      <c r="D29" s="146"/>
      <c r="E29" s="147"/>
      <c r="F29" s="148"/>
      <c r="G29" s="111"/>
      <c r="H29" s="111"/>
      <c r="I29" s="112"/>
      <c r="J29" s="111"/>
      <c r="K29" s="111"/>
      <c r="L29" s="25"/>
    </row>
    <row r="30" spans="1:12" ht="20" customHeight="1">
      <c r="A30" s="215" t="s">
        <v>100</v>
      </c>
      <c r="B30" s="216"/>
      <c r="C30" s="197">
        <v>10</v>
      </c>
      <c r="D30" s="198">
        <v>1567.54</v>
      </c>
      <c r="E30" s="198">
        <f>C30*D30</f>
        <v>15675.4</v>
      </c>
      <c r="F30" s="200"/>
      <c r="G30" s="111"/>
      <c r="H30" s="111"/>
      <c r="I30" s="112"/>
      <c r="J30" s="111"/>
      <c r="K30" s="111"/>
      <c r="L30" s="25"/>
    </row>
    <row r="31" spans="1:12" ht="20" customHeight="1">
      <c r="A31" s="215" t="s">
        <v>103</v>
      </c>
      <c r="B31" s="216"/>
      <c r="C31" s="197">
        <v>1</v>
      </c>
      <c r="D31" s="198">
        <v>1567.54</v>
      </c>
      <c r="E31" s="198">
        <f>C31*D31</f>
        <v>1567.54</v>
      </c>
      <c r="F31" s="200"/>
      <c r="G31" s="111"/>
      <c r="H31" s="111"/>
      <c r="I31" s="112"/>
      <c r="J31" s="111"/>
      <c r="K31" s="111"/>
      <c r="L31" s="25"/>
    </row>
    <row r="32" spans="1:12" ht="20" customHeight="1">
      <c r="A32" s="278" t="s">
        <v>95</v>
      </c>
      <c r="B32" s="279"/>
      <c r="C32" s="197"/>
      <c r="D32" s="198"/>
      <c r="E32" s="198"/>
      <c r="F32" s="200"/>
    </row>
    <row r="33" spans="1:12" ht="20" customHeight="1">
      <c r="A33" s="215" t="s">
        <v>102</v>
      </c>
      <c r="B33" s="216"/>
      <c r="C33" s="197">
        <v>2</v>
      </c>
      <c r="D33" s="198">
        <v>783.77</v>
      </c>
      <c r="E33" s="198">
        <f>C33*D33</f>
        <v>1567.54</v>
      </c>
      <c r="F33" s="200"/>
      <c r="G33" s="111"/>
      <c r="H33" s="111"/>
      <c r="I33" s="112"/>
      <c r="J33" s="111"/>
      <c r="K33" s="111"/>
      <c r="L33" s="25"/>
    </row>
    <row r="34" spans="1:12">
      <c r="A34" s="151"/>
      <c r="B34" s="22"/>
      <c r="E34" s="149"/>
      <c r="F34" s="150"/>
    </row>
    <row r="35" spans="1:12">
      <c r="A35" s="152" t="s">
        <v>30</v>
      </c>
      <c r="B35" s="153"/>
      <c r="C35" s="154"/>
      <c r="D35" s="155"/>
      <c r="E35" s="155">
        <f>SUM(E30:E33)</f>
        <v>18810.48</v>
      </c>
      <c r="F35" s="156">
        <f>E35</f>
        <v>18810.48</v>
      </c>
    </row>
    <row r="36" spans="1:12" customFormat="1" ht="17" customHeight="1">
      <c r="A36" s="238" t="s">
        <v>183</v>
      </c>
      <c r="B36" s="239"/>
      <c r="C36" s="239"/>
      <c r="D36" s="239"/>
      <c r="E36" s="240">
        <f>-(E35*0.45)</f>
        <v>-8464.7160000000003</v>
      </c>
      <c r="F36" s="251">
        <f>E36</f>
        <v>-8464.7160000000003</v>
      </c>
    </row>
    <row r="37" spans="1:12">
      <c r="A37" s="152" t="s">
        <v>187</v>
      </c>
      <c r="B37" s="153"/>
      <c r="C37" s="154"/>
      <c r="D37" s="155"/>
      <c r="E37" s="155">
        <f>E35+E36</f>
        <v>10345.763999999999</v>
      </c>
      <c r="F37" s="156">
        <f>E37</f>
        <v>10345.763999999999</v>
      </c>
      <c r="G37" s="111"/>
      <c r="H37" s="111"/>
      <c r="I37" s="112"/>
      <c r="J37" s="111"/>
      <c r="K37" s="111"/>
      <c r="L37" s="25"/>
    </row>
    <row r="38" spans="1:12">
      <c r="A38" s="137"/>
      <c r="E38" s="149"/>
      <c r="F38" s="150"/>
    </row>
    <row r="39" spans="1:12">
      <c r="A39" s="274" t="s">
        <v>70</v>
      </c>
      <c r="B39" s="275"/>
      <c r="C39" s="276"/>
      <c r="D39" s="276"/>
      <c r="E39" s="276"/>
      <c r="F39" s="277"/>
    </row>
    <row r="40" spans="1:12" ht="20" customHeight="1">
      <c r="A40" s="215" t="s">
        <v>100</v>
      </c>
      <c r="B40" s="216"/>
      <c r="C40" s="197">
        <v>15</v>
      </c>
      <c r="D40" s="198">
        <v>1386.67</v>
      </c>
      <c r="E40" s="198">
        <f>C40*D40</f>
        <v>20800.050000000003</v>
      </c>
      <c r="F40" s="200"/>
      <c r="G40" s="111"/>
      <c r="H40" s="111"/>
      <c r="I40" s="112"/>
      <c r="J40" s="111"/>
      <c r="K40" s="111"/>
      <c r="L40" s="25"/>
    </row>
    <row r="41" spans="1:12" ht="20" customHeight="1">
      <c r="A41" s="215" t="s">
        <v>101</v>
      </c>
      <c r="B41" s="216"/>
      <c r="C41" s="197">
        <v>1</v>
      </c>
      <c r="D41" s="198">
        <v>1386.67</v>
      </c>
      <c r="E41" s="198">
        <f>C41*D41</f>
        <v>1386.67</v>
      </c>
      <c r="F41" s="200"/>
      <c r="G41" s="111"/>
      <c r="H41" s="111"/>
      <c r="I41" s="112"/>
      <c r="J41" s="111"/>
      <c r="K41" s="111"/>
      <c r="L41" s="25"/>
    </row>
    <row r="42" spans="1:12" ht="20" customHeight="1">
      <c r="A42" s="215" t="s">
        <v>102</v>
      </c>
      <c r="B42" s="216"/>
      <c r="C42" s="197">
        <v>2</v>
      </c>
      <c r="D42" s="198">
        <v>1386.67</v>
      </c>
      <c r="E42" s="198">
        <f>C42*D42</f>
        <v>2773.34</v>
      </c>
      <c r="F42" s="200"/>
      <c r="G42" s="111"/>
      <c r="H42" s="111"/>
      <c r="I42" s="112"/>
      <c r="J42" s="111"/>
      <c r="K42" s="111"/>
      <c r="L42" s="25"/>
    </row>
    <row r="43" spans="1:12" ht="20" customHeight="1">
      <c r="A43" s="215" t="s">
        <v>103</v>
      </c>
      <c r="B43" s="216"/>
      <c r="C43" s="197">
        <v>1</v>
      </c>
      <c r="D43" s="198">
        <v>1386.67</v>
      </c>
      <c r="E43" s="198">
        <f>C43*D43</f>
        <v>1386.67</v>
      </c>
      <c r="F43" s="200"/>
      <c r="G43" s="111"/>
      <c r="H43" s="111"/>
      <c r="I43" s="112"/>
      <c r="J43" s="111"/>
      <c r="K43" s="111"/>
      <c r="L43" s="25"/>
    </row>
    <row r="44" spans="1:12">
      <c r="A44" s="187"/>
      <c r="B44" s="186"/>
      <c r="C44" s="157"/>
      <c r="D44" s="157"/>
      <c r="E44" s="157"/>
      <c r="F44" s="158"/>
    </row>
    <row r="45" spans="1:12">
      <c r="A45" s="152" t="s">
        <v>69</v>
      </c>
      <c r="B45" s="153"/>
      <c r="C45" s="154"/>
      <c r="D45" s="155"/>
      <c r="E45" s="155">
        <f>SUM(E40:E43)</f>
        <v>26346.730000000003</v>
      </c>
      <c r="F45" s="156">
        <f>E45</f>
        <v>26346.730000000003</v>
      </c>
    </row>
    <row r="46" spans="1:12" customFormat="1" ht="17" customHeight="1">
      <c r="A46" s="238" t="s">
        <v>183</v>
      </c>
      <c r="B46" s="239"/>
      <c r="C46" s="239"/>
      <c r="D46" s="239"/>
      <c r="E46" s="240">
        <f>-(E45*0.45)</f>
        <v>-11856.028500000002</v>
      </c>
      <c r="F46" s="251">
        <f>E46</f>
        <v>-11856.028500000002</v>
      </c>
    </row>
    <row r="47" spans="1:12">
      <c r="A47" s="152" t="s">
        <v>190</v>
      </c>
      <c r="B47" s="153"/>
      <c r="C47" s="154"/>
      <c r="D47" s="155"/>
      <c r="E47" s="155">
        <f>E45+E46</f>
        <v>14490.701500000001</v>
      </c>
      <c r="F47" s="156">
        <f>E47</f>
        <v>14490.701500000001</v>
      </c>
      <c r="G47" s="111"/>
      <c r="H47" s="111"/>
      <c r="I47" s="112"/>
      <c r="J47" s="111"/>
      <c r="K47" s="111"/>
      <c r="L47" s="25"/>
    </row>
    <row r="48" spans="1:12">
      <c r="A48" s="187"/>
      <c r="B48" s="186"/>
      <c r="C48" s="157"/>
      <c r="D48" s="157"/>
      <c r="E48" s="157"/>
      <c r="F48" s="158"/>
    </row>
    <row r="49" spans="1:12" s="21" customFormat="1">
      <c r="A49" s="274" t="s">
        <v>73</v>
      </c>
      <c r="B49" s="275"/>
      <c r="C49" s="276"/>
      <c r="D49" s="276"/>
      <c r="E49" s="276"/>
      <c r="F49" s="277"/>
      <c r="J49" s="110"/>
      <c r="K49" s="22"/>
      <c r="L49" s="27"/>
    </row>
    <row r="50" spans="1:12" ht="20" customHeight="1">
      <c r="A50" s="215" t="s">
        <v>100</v>
      </c>
      <c r="B50" s="216"/>
      <c r="C50" s="197">
        <v>4</v>
      </c>
      <c r="D50" s="198">
        <v>975</v>
      </c>
      <c r="E50" s="198">
        <f>C50*D50</f>
        <v>3900</v>
      </c>
      <c r="F50" s="200"/>
      <c r="G50" s="111"/>
      <c r="H50" s="111"/>
      <c r="I50" s="112"/>
      <c r="J50" s="111"/>
      <c r="K50" s="111"/>
      <c r="L50" s="25"/>
    </row>
    <row r="51" spans="1:12" ht="20" customHeight="1">
      <c r="A51" s="215" t="s">
        <v>102</v>
      </c>
      <c r="B51" s="216"/>
      <c r="C51" s="197">
        <v>2</v>
      </c>
      <c r="D51" s="198">
        <v>975</v>
      </c>
      <c r="E51" s="198">
        <f>C51*D51</f>
        <v>1950</v>
      </c>
      <c r="F51" s="200"/>
      <c r="G51" s="111"/>
      <c r="H51" s="111"/>
      <c r="I51" s="112"/>
      <c r="J51" s="111"/>
      <c r="K51" s="111"/>
      <c r="L51" s="25"/>
    </row>
    <row r="52" spans="1:12" ht="20" customHeight="1">
      <c r="A52" s="215" t="s">
        <v>103</v>
      </c>
      <c r="B52" s="216"/>
      <c r="C52" s="197">
        <v>4</v>
      </c>
      <c r="D52" s="198">
        <v>975</v>
      </c>
      <c r="E52" s="198">
        <f>C52*D52</f>
        <v>3900</v>
      </c>
      <c r="F52" s="200"/>
      <c r="G52" s="111"/>
      <c r="H52" s="111"/>
      <c r="I52" s="112"/>
      <c r="J52" s="111"/>
      <c r="K52" s="111"/>
      <c r="L52" s="25"/>
    </row>
    <row r="53" spans="1:12" s="21" customFormat="1">
      <c r="A53" s="137"/>
      <c r="B53" s="20"/>
      <c r="C53" s="160"/>
      <c r="D53" s="149"/>
      <c r="E53" s="149"/>
      <c r="F53" s="150"/>
      <c r="J53" s="110"/>
      <c r="K53" s="22"/>
      <c r="L53" s="27"/>
    </row>
    <row r="54" spans="1:12" s="21" customFormat="1">
      <c r="A54" s="152" t="s">
        <v>76</v>
      </c>
      <c r="B54" s="153"/>
      <c r="C54" s="154"/>
      <c r="D54" s="155"/>
      <c r="E54" s="155">
        <f>SUM(E50:E52)</f>
        <v>9750</v>
      </c>
      <c r="F54" s="156">
        <f>E54</f>
        <v>9750</v>
      </c>
      <c r="J54" s="110"/>
      <c r="K54" s="22"/>
      <c r="L54" s="27"/>
    </row>
    <row r="55" spans="1:12" customFormat="1" ht="17" customHeight="1">
      <c r="A55" s="238" t="s">
        <v>183</v>
      </c>
      <c r="B55" s="239"/>
      <c r="C55" s="239"/>
      <c r="D55" s="239"/>
      <c r="E55" s="240">
        <f>-(E54*0.45)</f>
        <v>-4387.5</v>
      </c>
      <c r="F55" s="251">
        <f>E55</f>
        <v>-4387.5</v>
      </c>
    </row>
    <row r="56" spans="1:12">
      <c r="A56" s="152" t="s">
        <v>250</v>
      </c>
      <c r="B56" s="153"/>
      <c r="C56" s="154"/>
      <c r="D56" s="155"/>
      <c r="E56" s="155">
        <f>E54+E55</f>
        <v>5362.5</v>
      </c>
      <c r="F56" s="156">
        <f>E56</f>
        <v>5362.5</v>
      </c>
      <c r="G56" s="111"/>
      <c r="H56" s="111"/>
      <c r="I56" s="112"/>
      <c r="J56" s="111"/>
      <c r="K56" s="111"/>
      <c r="L56" s="25"/>
    </row>
    <row r="57" spans="1:12" s="21" customFormat="1">
      <c r="A57" s="137"/>
      <c r="B57" s="20"/>
      <c r="C57" s="160"/>
      <c r="D57" s="149"/>
      <c r="E57" s="149"/>
      <c r="F57" s="150"/>
      <c r="J57" s="110"/>
      <c r="K57" s="22"/>
      <c r="L57" s="27"/>
    </row>
    <row r="58" spans="1:12" s="21" customFormat="1">
      <c r="A58" s="274" t="s">
        <v>245</v>
      </c>
      <c r="B58" s="275"/>
      <c r="C58" s="276"/>
      <c r="D58" s="276"/>
      <c r="E58" s="276"/>
      <c r="F58" s="277"/>
      <c r="J58" s="110"/>
      <c r="K58" s="22"/>
      <c r="L58" s="27"/>
    </row>
    <row r="59" spans="1:12" ht="20" customHeight="1">
      <c r="A59" s="215" t="s">
        <v>100</v>
      </c>
      <c r="B59" s="216"/>
      <c r="C59" s="197">
        <v>16</v>
      </c>
      <c r="D59" s="198">
        <v>975</v>
      </c>
      <c r="E59" s="198">
        <f>C59*D59</f>
        <v>15600</v>
      </c>
      <c r="F59" s="200"/>
      <c r="G59" s="111"/>
      <c r="H59" s="111"/>
      <c r="I59" s="112"/>
      <c r="J59" s="111"/>
      <c r="K59" s="111"/>
      <c r="L59" s="25"/>
    </row>
    <row r="60" spans="1:12" ht="20" customHeight="1">
      <c r="A60" s="215" t="s">
        <v>247</v>
      </c>
      <c r="B60" s="216"/>
      <c r="C60" s="197">
        <v>2</v>
      </c>
      <c r="D60" s="198">
        <v>975</v>
      </c>
      <c r="E60" s="198">
        <f>C60*D60</f>
        <v>1950</v>
      </c>
      <c r="F60" s="200"/>
      <c r="G60" s="111"/>
      <c r="H60" s="111"/>
      <c r="I60" s="112"/>
      <c r="J60" s="111"/>
      <c r="K60" s="111"/>
      <c r="L60" s="25"/>
    </row>
    <row r="61" spans="1:12" ht="20" customHeight="1">
      <c r="A61" s="215" t="s">
        <v>103</v>
      </c>
      <c r="B61" s="216"/>
      <c r="C61" s="197">
        <v>4</v>
      </c>
      <c r="D61" s="198">
        <v>975</v>
      </c>
      <c r="E61" s="198">
        <f>C61*D61</f>
        <v>3900</v>
      </c>
      <c r="F61" s="200"/>
      <c r="G61" s="111"/>
      <c r="H61" s="111"/>
      <c r="I61" s="112"/>
      <c r="J61" s="111"/>
      <c r="K61" s="111"/>
      <c r="L61" s="25"/>
    </row>
    <row r="62" spans="1:12" s="21" customFormat="1" ht="21" customHeight="1">
      <c r="A62" s="215" t="s">
        <v>248</v>
      </c>
      <c r="B62" s="216"/>
      <c r="C62" s="197">
        <v>2</v>
      </c>
      <c r="D62" s="198">
        <v>975</v>
      </c>
      <c r="E62" s="198">
        <f>C62*D62</f>
        <v>1950</v>
      </c>
      <c r="F62" s="200"/>
      <c r="J62" s="110"/>
      <c r="K62" s="22"/>
      <c r="L62" s="27"/>
    </row>
    <row r="63" spans="1:12" s="21" customFormat="1">
      <c r="A63" s="137"/>
      <c r="B63" s="20"/>
      <c r="C63" s="160"/>
      <c r="D63" s="149"/>
      <c r="E63" s="149"/>
      <c r="F63" s="150"/>
      <c r="J63" s="110"/>
      <c r="K63" s="22"/>
      <c r="L63" s="27"/>
    </row>
    <row r="64" spans="1:12">
      <c r="A64" s="152" t="s">
        <v>246</v>
      </c>
      <c r="B64" s="153"/>
      <c r="C64" s="154"/>
      <c r="D64" s="155"/>
      <c r="E64" s="155">
        <f>SUM(E59:E62)</f>
        <v>23400</v>
      </c>
      <c r="F64" s="156">
        <f>E64</f>
        <v>23400</v>
      </c>
    </row>
    <row r="65" spans="1:12" customFormat="1" ht="17" customHeight="1">
      <c r="A65" s="238" t="s">
        <v>183</v>
      </c>
      <c r="B65" s="239"/>
      <c r="C65" s="239"/>
      <c r="D65" s="239"/>
      <c r="E65" s="240">
        <f>-(E64*0.45)</f>
        <v>-10530</v>
      </c>
      <c r="F65" s="251">
        <f>E65</f>
        <v>-10530</v>
      </c>
    </row>
    <row r="66" spans="1:12">
      <c r="A66" s="152" t="s">
        <v>252</v>
      </c>
      <c r="B66" s="153"/>
      <c r="C66" s="154"/>
      <c r="D66" s="155"/>
      <c r="E66" s="155">
        <f>E64+E65</f>
        <v>12870</v>
      </c>
      <c r="F66" s="156">
        <f>E66</f>
        <v>12870</v>
      </c>
      <c r="G66" s="111"/>
      <c r="H66" s="111"/>
      <c r="I66" s="112"/>
      <c r="J66" s="111"/>
      <c r="K66" s="111"/>
      <c r="L66" s="25"/>
    </row>
    <row r="67" spans="1:12">
      <c r="A67" s="137"/>
      <c r="C67" s="160"/>
      <c r="D67" s="149"/>
      <c r="E67" s="149"/>
      <c r="F67" s="150"/>
    </row>
    <row r="68" spans="1:12" s="21" customFormat="1" ht="14" thickBot="1">
      <c r="A68" s="22"/>
      <c r="B68" s="188"/>
      <c r="C68" s="189"/>
      <c r="D68" s="190"/>
      <c r="E68" s="190"/>
      <c r="F68" s="191"/>
      <c r="J68" s="110"/>
      <c r="K68" s="22"/>
      <c r="L68" s="27"/>
    </row>
    <row r="69" spans="1:12" ht="14" thickBot="1">
      <c r="A69" s="220" t="s">
        <v>131</v>
      </c>
      <c r="B69" s="221"/>
      <c r="C69" s="222"/>
      <c r="D69" s="223"/>
      <c r="E69" s="224"/>
      <c r="F69" s="225"/>
      <c r="G69" s="111"/>
      <c r="H69" s="111"/>
      <c r="I69" s="112"/>
      <c r="J69" s="111"/>
      <c r="K69" s="111"/>
      <c r="L69" s="25"/>
    </row>
    <row r="70" spans="1:12">
      <c r="A70" s="226" t="s">
        <v>105</v>
      </c>
      <c r="B70" s="227"/>
      <c r="C70" s="228"/>
      <c r="D70" s="229"/>
      <c r="E70" s="230"/>
      <c r="F70" s="231"/>
      <c r="G70" s="111"/>
      <c r="H70" s="111"/>
      <c r="I70" s="112"/>
      <c r="J70" s="111"/>
      <c r="K70" s="111"/>
      <c r="L70" s="25"/>
    </row>
    <row r="71" spans="1:12" ht="20" customHeight="1">
      <c r="A71" s="236" t="s">
        <v>132</v>
      </c>
      <c r="B71" s="216"/>
      <c r="C71" s="197"/>
      <c r="D71" s="198"/>
      <c r="E71" s="198"/>
      <c r="F71" s="200"/>
      <c r="G71" s="111"/>
      <c r="H71" s="111"/>
      <c r="I71" s="112"/>
      <c r="J71" s="111"/>
      <c r="K71" s="111"/>
      <c r="L71" s="25"/>
    </row>
    <row r="72" spans="1:12" ht="20" customHeight="1">
      <c r="A72" s="215" t="s">
        <v>147</v>
      </c>
      <c r="B72" s="216"/>
      <c r="C72" s="197">
        <v>1</v>
      </c>
      <c r="D72" s="198">
        <v>39000</v>
      </c>
      <c r="E72" s="198">
        <f>C72*D72</f>
        <v>39000</v>
      </c>
      <c r="F72" s="200"/>
      <c r="G72" s="111"/>
      <c r="H72" s="111"/>
      <c r="I72" s="112"/>
      <c r="J72" s="111"/>
      <c r="K72" s="111"/>
      <c r="L72" s="25"/>
    </row>
    <row r="73" spans="1:12" ht="20" customHeight="1">
      <c r="A73" s="215" t="s">
        <v>182</v>
      </c>
      <c r="B73" s="216"/>
      <c r="C73" s="197">
        <v>0</v>
      </c>
      <c r="D73" s="198">
        <v>0</v>
      </c>
      <c r="E73" s="198">
        <f>C73*D73</f>
        <v>0</v>
      </c>
      <c r="F73" s="200"/>
      <c r="G73" s="111"/>
      <c r="H73" s="111"/>
      <c r="I73" s="112"/>
      <c r="J73" s="111"/>
      <c r="K73" s="111"/>
      <c r="L73" s="25"/>
    </row>
    <row r="74" spans="1:12" ht="20" customHeight="1">
      <c r="A74" s="236" t="s">
        <v>133</v>
      </c>
      <c r="B74" s="216"/>
      <c r="C74" s="197"/>
      <c r="D74" s="198"/>
      <c r="E74" s="198"/>
      <c r="F74" s="200"/>
      <c r="G74" s="111"/>
      <c r="H74" s="111"/>
      <c r="I74" s="112"/>
      <c r="J74" s="111"/>
      <c r="K74" s="111"/>
      <c r="L74" s="25"/>
    </row>
    <row r="75" spans="1:12" ht="20" customHeight="1">
      <c r="A75" s="215" t="s">
        <v>193</v>
      </c>
      <c r="B75" s="216"/>
      <c r="C75" s="197">
        <v>0</v>
      </c>
      <c r="D75" s="198">
        <v>0</v>
      </c>
      <c r="E75" s="198">
        <f t="shared" ref="E75:E78" si="0">C75*D75</f>
        <v>0</v>
      </c>
      <c r="F75" s="200"/>
      <c r="G75" s="111"/>
      <c r="H75" s="111"/>
      <c r="I75" s="112"/>
      <c r="J75" s="111"/>
      <c r="K75" s="111"/>
      <c r="L75" s="25"/>
    </row>
    <row r="76" spans="1:12" ht="20" customHeight="1">
      <c r="A76" s="215" t="s">
        <v>265</v>
      </c>
      <c r="B76" s="216"/>
      <c r="C76" s="197">
        <v>1</v>
      </c>
      <c r="D76" s="198">
        <v>13500</v>
      </c>
      <c r="E76" s="198">
        <f t="shared" si="0"/>
        <v>13500</v>
      </c>
      <c r="F76" s="200"/>
      <c r="G76" s="111"/>
      <c r="H76" s="111"/>
      <c r="I76" s="112"/>
      <c r="J76" s="111"/>
      <c r="K76" s="111"/>
      <c r="L76" s="25"/>
    </row>
    <row r="77" spans="1:12" ht="20" customHeight="1">
      <c r="A77" s="215" t="s">
        <v>148</v>
      </c>
      <c r="B77" s="216"/>
      <c r="C77" s="197">
        <v>1</v>
      </c>
      <c r="D77" s="198">
        <v>3250</v>
      </c>
      <c r="E77" s="198">
        <f t="shared" si="0"/>
        <v>3250</v>
      </c>
      <c r="F77" s="200"/>
      <c r="G77" s="111"/>
      <c r="H77" s="111"/>
      <c r="I77" s="112"/>
      <c r="J77" s="111"/>
      <c r="K77" s="111"/>
      <c r="L77" s="25"/>
    </row>
    <row r="78" spans="1:12" ht="20" customHeight="1">
      <c r="A78" s="215" t="s">
        <v>149</v>
      </c>
      <c r="B78" s="216"/>
      <c r="C78" s="197">
        <v>1</v>
      </c>
      <c r="D78" s="198">
        <v>3250</v>
      </c>
      <c r="E78" s="198">
        <f t="shared" si="0"/>
        <v>3250</v>
      </c>
      <c r="F78" s="200"/>
      <c r="G78" s="111"/>
      <c r="H78" s="111"/>
      <c r="I78" s="112"/>
      <c r="J78" s="111"/>
      <c r="K78" s="111"/>
      <c r="L78" s="25"/>
    </row>
    <row r="79" spans="1:12">
      <c r="A79" s="161"/>
      <c r="B79" s="184"/>
      <c r="D79" s="149"/>
      <c r="E79" s="149"/>
      <c r="F79" s="185"/>
      <c r="G79" s="111"/>
      <c r="H79" s="111"/>
      <c r="I79" s="112"/>
      <c r="J79" s="111"/>
      <c r="K79" s="111"/>
      <c r="L79" s="25"/>
    </row>
    <row r="80" spans="1:12">
      <c r="A80" s="152" t="s">
        <v>108</v>
      </c>
      <c r="B80" s="153"/>
      <c r="C80" s="154"/>
      <c r="D80" s="155"/>
      <c r="E80" s="155">
        <f>SUM(E71:E78)</f>
        <v>59000</v>
      </c>
      <c r="F80" s="156">
        <f>E80</f>
        <v>59000</v>
      </c>
      <c r="G80" s="111"/>
      <c r="H80" s="111"/>
      <c r="I80" s="112"/>
      <c r="J80" s="111"/>
      <c r="K80" s="111"/>
      <c r="L80" s="25"/>
    </row>
    <row r="81" spans="1:12">
      <c r="A81" s="161"/>
      <c r="B81" s="184"/>
      <c r="C81" s="167"/>
      <c r="D81" s="149"/>
      <c r="E81" s="149"/>
      <c r="F81" s="185"/>
      <c r="G81" s="111"/>
      <c r="H81" s="111"/>
      <c r="I81" s="112"/>
      <c r="J81" s="111"/>
      <c r="K81" s="111"/>
      <c r="L81" s="25"/>
    </row>
    <row r="82" spans="1:12">
      <c r="A82" s="226" t="s">
        <v>106</v>
      </c>
      <c r="B82" s="227"/>
      <c r="C82" s="228"/>
      <c r="D82" s="229"/>
      <c r="E82" s="230"/>
      <c r="F82" s="231"/>
      <c r="G82" s="111"/>
      <c r="H82" s="111"/>
      <c r="I82" s="112"/>
      <c r="J82" s="111"/>
      <c r="K82" s="111"/>
      <c r="L82" s="25"/>
    </row>
    <row r="83" spans="1:12" ht="20" customHeight="1">
      <c r="A83" s="236" t="s">
        <v>134</v>
      </c>
      <c r="B83" s="216"/>
      <c r="C83" s="197"/>
      <c r="D83" s="198"/>
      <c r="E83" s="198"/>
      <c r="F83" s="200"/>
      <c r="G83" s="111"/>
      <c r="H83" s="111"/>
      <c r="I83" s="112"/>
      <c r="J83" s="111"/>
      <c r="K83" s="111"/>
      <c r="L83" s="25"/>
    </row>
    <row r="84" spans="1:12" ht="26" customHeight="1">
      <c r="A84" s="215" t="s">
        <v>175</v>
      </c>
      <c r="B84" s="216"/>
      <c r="C84" s="197">
        <v>500</v>
      </c>
      <c r="D84" s="198">
        <v>167.44</v>
      </c>
      <c r="E84" s="198">
        <f>C84*D84</f>
        <v>83720</v>
      </c>
      <c r="F84" s="200"/>
      <c r="G84" s="111"/>
      <c r="H84" s="111"/>
      <c r="I84" s="112"/>
      <c r="J84" s="111"/>
      <c r="K84" s="111"/>
      <c r="L84" s="25"/>
    </row>
    <row r="85" spans="1:12" ht="19" customHeight="1">
      <c r="A85" s="295" t="s">
        <v>135</v>
      </c>
      <c r="B85" s="296"/>
      <c r="C85" s="197"/>
      <c r="D85" s="198"/>
      <c r="E85" s="198"/>
      <c r="F85" s="200"/>
    </row>
    <row r="86" spans="1:12" ht="20" customHeight="1">
      <c r="A86" s="215" t="s">
        <v>179</v>
      </c>
      <c r="B86" s="216"/>
      <c r="C86" s="197">
        <v>500</v>
      </c>
      <c r="D86" s="198">
        <v>45.5</v>
      </c>
      <c r="E86" s="198">
        <f>C86*D86</f>
        <v>22750</v>
      </c>
      <c r="F86" s="200"/>
      <c r="G86" s="111"/>
      <c r="H86" s="111"/>
      <c r="I86" s="112"/>
      <c r="J86" s="111"/>
      <c r="K86" s="111"/>
      <c r="L86" s="25"/>
    </row>
    <row r="87" spans="1:12" ht="20" customHeight="1">
      <c r="A87" s="215"/>
      <c r="B87" s="216"/>
      <c r="C87" s="197"/>
      <c r="D87" s="198"/>
      <c r="E87" s="198"/>
      <c r="F87" s="200"/>
      <c r="G87" s="111"/>
      <c r="H87" s="111"/>
      <c r="I87" s="112"/>
      <c r="J87" s="111"/>
      <c r="K87" s="111"/>
      <c r="L87" s="25"/>
    </row>
    <row r="88" spans="1:12">
      <c r="A88" s="151"/>
      <c r="B88" s="22"/>
      <c r="E88" s="149"/>
      <c r="F88" s="150"/>
    </row>
    <row r="89" spans="1:12">
      <c r="A89" s="152" t="s">
        <v>109</v>
      </c>
      <c r="B89" s="153"/>
      <c r="C89" s="154"/>
      <c r="D89" s="155"/>
      <c r="E89" s="155">
        <f>SUM(E83:E87)</f>
        <v>106470</v>
      </c>
      <c r="F89" s="156">
        <f>E89</f>
        <v>106470</v>
      </c>
    </row>
    <row r="90" spans="1:12">
      <c r="A90" s="137"/>
      <c r="E90" s="149"/>
      <c r="F90" s="150"/>
    </row>
    <row r="91" spans="1:12">
      <c r="A91" s="291" t="s">
        <v>110</v>
      </c>
      <c r="B91" s="292"/>
      <c r="C91" s="293"/>
      <c r="D91" s="293"/>
      <c r="E91" s="293"/>
      <c r="F91" s="294"/>
    </row>
    <row r="92" spans="1:12" ht="20" customHeight="1">
      <c r="A92" s="236" t="s">
        <v>136</v>
      </c>
      <c r="B92" s="216"/>
      <c r="C92" s="197"/>
      <c r="D92" s="198"/>
      <c r="E92" s="198"/>
      <c r="F92" s="200"/>
      <c r="G92" s="111"/>
      <c r="H92" s="111"/>
      <c r="I92" s="112"/>
      <c r="J92" s="111"/>
      <c r="K92" s="111"/>
      <c r="L92" s="25"/>
    </row>
    <row r="93" spans="1:12" ht="20" customHeight="1">
      <c r="A93" s="215" t="s">
        <v>138</v>
      </c>
      <c r="B93" s="216"/>
      <c r="C93" s="197">
        <v>0</v>
      </c>
      <c r="D93" s="198">
        <v>0</v>
      </c>
      <c r="E93" s="198">
        <f>C93*D93</f>
        <v>0</v>
      </c>
      <c r="F93" s="200"/>
      <c r="G93" s="111"/>
      <c r="H93" s="111"/>
      <c r="I93" s="112"/>
      <c r="J93" s="111"/>
      <c r="K93" s="111"/>
      <c r="L93" s="25"/>
    </row>
    <row r="94" spans="1:12" ht="20" customHeight="1">
      <c r="A94" s="236" t="s">
        <v>137</v>
      </c>
      <c r="B94" s="216"/>
      <c r="C94" s="197"/>
      <c r="D94" s="198"/>
      <c r="E94" s="198"/>
      <c r="F94" s="200"/>
      <c r="G94" s="111"/>
      <c r="H94" s="111"/>
      <c r="I94" s="112"/>
      <c r="J94" s="111"/>
      <c r="K94" s="111"/>
      <c r="L94" s="25"/>
    </row>
    <row r="95" spans="1:12" ht="20" customHeight="1">
      <c r="A95" s="215" t="s">
        <v>139</v>
      </c>
      <c r="B95" s="216"/>
      <c r="C95" s="197">
        <v>0</v>
      </c>
      <c r="D95" s="198">
        <v>0</v>
      </c>
      <c r="E95" s="198">
        <f>C95*D95</f>
        <v>0</v>
      </c>
      <c r="F95" s="200"/>
      <c r="G95" s="111"/>
      <c r="H95" s="111"/>
      <c r="I95" s="112"/>
      <c r="J95" s="111"/>
      <c r="K95" s="111"/>
      <c r="L95" s="25"/>
    </row>
    <row r="96" spans="1:12">
      <c r="A96" s="187"/>
      <c r="B96" s="186"/>
      <c r="C96" s="157"/>
      <c r="D96" s="157"/>
      <c r="E96" s="157"/>
      <c r="F96" s="158"/>
    </row>
    <row r="97" spans="1:12">
      <c r="A97" s="152" t="s">
        <v>111</v>
      </c>
      <c r="B97" s="153"/>
      <c r="C97" s="154"/>
      <c r="D97" s="155"/>
      <c r="E97" s="155">
        <f>SUM(E92:E95)</f>
        <v>0</v>
      </c>
      <c r="F97" s="156">
        <f>E97</f>
        <v>0</v>
      </c>
    </row>
    <row r="98" spans="1:12">
      <c r="A98" s="187"/>
      <c r="B98" s="186"/>
      <c r="C98" s="157"/>
      <c r="D98" s="157"/>
      <c r="E98" s="157"/>
      <c r="F98" s="158"/>
    </row>
    <row r="99" spans="1:12" s="21" customFormat="1">
      <c r="A99" s="291" t="s">
        <v>157</v>
      </c>
      <c r="B99" s="292"/>
      <c r="C99" s="293"/>
      <c r="D99" s="293"/>
      <c r="E99" s="293"/>
      <c r="F99" s="294"/>
      <c r="J99" s="110"/>
      <c r="K99" s="22"/>
      <c r="L99" s="27"/>
    </row>
    <row r="100" spans="1:12" ht="20" customHeight="1">
      <c r="A100" s="215" t="s">
        <v>151</v>
      </c>
      <c r="B100" s="216"/>
      <c r="C100" s="197">
        <v>0</v>
      </c>
      <c r="D100" s="198">
        <v>0</v>
      </c>
      <c r="E100" s="198">
        <f t="shared" ref="E100:E105" si="1">C100*D100</f>
        <v>0</v>
      </c>
      <c r="F100" s="200"/>
      <c r="G100" s="111"/>
      <c r="H100" s="111"/>
      <c r="I100" s="112"/>
      <c r="J100" s="111"/>
      <c r="K100" s="111"/>
      <c r="L100" s="25"/>
    </row>
    <row r="101" spans="1:12" ht="20" customHeight="1">
      <c r="A101" s="215" t="s">
        <v>152</v>
      </c>
      <c r="B101" s="216"/>
      <c r="C101" s="197">
        <v>0</v>
      </c>
      <c r="D101" s="198">
        <v>0</v>
      </c>
      <c r="E101" s="198">
        <f t="shared" si="1"/>
        <v>0</v>
      </c>
      <c r="F101" s="200"/>
      <c r="G101" s="111"/>
      <c r="H101" s="111"/>
      <c r="I101" s="112"/>
      <c r="J101" s="111"/>
      <c r="K101" s="111"/>
      <c r="L101" s="25"/>
    </row>
    <row r="102" spans="1:12" ht="20" customHeight="1">
      <c r="A102" s="215" t="s">
        <v>153</v>
      </c>
      <c r="B102" s="216"/>
      <c r="C102" s="197">
        <v>0</v>
      </c>
      <c r="D102" s="198">
        <v>0</v>
      </c>
      <c r="E102" s="198">
        <f t="shared" si="1"/>
        <v>0</v>
      </c>
      <c r="F102" s="200"/>
      <c r="G102" s="111"/>
      <c r="H102" s="111"/>
      <c r="I102" s="112"/>
      <c r="J102" s="111"/>
      <c r="K102" s="111"/>
      <c r="L102" s="25"/>
    </row>
    <row r="103" spans="1:12" ht="20" customHeight="1">
      <c r="A103" s="215" t="s">
        <v>169</v>
      </c>
      <c r="B103" s="216"/>
      <c r="C103" s="197">
        <v>0</v>
      </c>
      <c r="D103" s="198">
        <v>0</v>
      </c>
      <c r="E103" s="198">
        <f t="shared" si="1"/>
        <v>0</v>
      </c>
      <c r="F103" s="200"/>
      <c r="G103" s="111"/>
      <c r="H103" s="111"/>
      <c r="I103" s="112"/>
      <c r="J103" s="111"/>
      <c r="K103" s="111"/>
      <c r="L103" s="25"/>
    </row>
    <row r="104" spans="1:12" ht="20" customHeight="1">
      <c r="A104" s="215" t="s">
        <v>154</v>
      </c>
      <c r="B104" s="216"/>
      <c r="C104" s="197">
        <v>0</v>
      </c>
      <c r="D104" s="198">
        <v>0</v>
      </c>
      <c r="E104" s="198">
        <f t="shared" si="1"/>
        <v>0</v>
      </c>
      <c r="F104" s="200"/>
      <c r="G104" s="111"/>
      <c r="H104" s="111"/>
      <c r="I104" s="112"/>
      <c r="J104" s="111"/>
      <c r="K104" s="111"/>
      <c r="L104" s="25"/>
    </row>
    <row r="105" spans="1:12" ht="20" customHeight="1">
      <c r="A105" s="215" t="s">
        <v>155</v>
      </c>
      <c r="B105" s="216"/>
      <c r="C105" s="197">
        <v>0</v>
      </c>
      <c r="D105" s="198">
        <v>0</v>
      </c>
      <c r="E105" s="198">
        <f t="shared" si="1"/>
        <v>0</v>
      </c>
      <c r="F105" s="200"/>
      <c r="G105" s="111"/>
      <c r="H105" s="111"/>
      <c r="I105" s="112"/>
      <c r="J105" s="111"/>
      <c r="K105" s="111"/>
      <c r="L105" s="25"/>
    </row>
    <row r="106" spans="1:12" ht="20" customHeight="1">
      <c r="A106" s="215" t="s">
        <v>170</v>
      </c>
      <c r="B106" s="216"/>
      <c r="C106" s="197">
        <v>0</v>
      </c>
      <c r="D106" s="198">
        <v>0</v>
      </c>
      <c r="E106" s="198">
        <f>C106*D106</f>
        <v>0</v>
      </c>
      <c r="F106" s="200"/>
      <c r="G106" s="111"/>
      <c r="H106" s="111"/>
      <c r="I106" s="112"/>
      <c r="J106" s="111"/>
      <c r="K106" s="111"/>
      <c r="L106" s="25"/>
    </row>
    <row r="107" spans="1:12" ht="20" customHeight="1">
      <c r="A107" s="215" t="s">
        <v>171</v>
      </c>
      <c r="B107" s="216"/>
      <c r="C107" s="197">
        <v>0</v>
      </c>
      <c r="D107" s="198">
        <v>0</v>
      </c>
      <c r="E107" s="198">
        <f>C107*D107</f>
        <v>0</v>
      </c>
      <c r="F107" s="200"/>
      <c r="G107" s="111"/>
      <c r="H107" s="111"/>
      <c r="I107" s="112"/>
      <c r="J107" s="111"/>
      <c r="K107" s="111"/>
      <c r="L107" s="25"/>
    </row>
    <row r="108" spans="1:12" ht="20" customHeight="1">
      <c r="A108" s="215" t="s">
        <v>172</v>
      </c>
      <c r="B108" s="216"/>
      <c r="C108" s="197">
        <v>0</v>
      </c>
      <c r="D108" s="198">
        <v>0</v>
      </c>
      <c r="E108" s="198">
        <f>C108*D108</f>
        <v>0</v>
      </c>
      <c r="F108" s="200"/>
      <c r="G108" s="111"/>
      <c r="H108" s="111"/>
      <c r="I108" s="112"/>
      <c r="J108" s="111"/>
      <c r="K108" s="111"/>
      <c r="L108" s="25"/>
    </row>
    <row r="109" spans="1:12" s="21" customFormat="1">
      <c r="A109" s="137"/>
      <c r="B109" s="20"/>
      <c r="C109" s="160"/>
      <c r="D109" s="149"/>
      <c r="E109" s="149"/>
      <c r="F109" s="150"/>
      <c r="J109" s="110"/>
      <c r="K109" s="22"/>
      <c r="L109" s="27"/>
    </row>
    <row r="110" spans="1:12" s="21" customFormat="1">
      <c r="A110" s="152" t="s">
        <v>112</v>
      </c>
      <c r="B110" s="153"/>
      <c r="C110" s="154"/>
      <c r="D110" s="155"/>
      <c r="E110" s="155">
        <f>SUM(E100:E108)</f>
        <v>0</v>
      </c>
      <c r="F110" s="156">
        <f>E110</f>
        <v>0</v>
      </c>
      <c r="J110" s="110"/>
      <c r="K110" s="22"/>
      <c r="L110" s="27"/>
    </row>
    <row r="111" spans="1:12" s="21" customFormat="1">
      <c r="A111" s="137"/>
      <c r="B111" s="20"/>
      <c r="C111" s="160"/>
      <c r="D111" s="149"/>
      <c r="E111" s="149"/>
      <c r="F111" s="150"/>
      <c r="J111" s="110"/>
      <c r="K111" s="22"/>
      <c r="L111" s="27"/>
    </row>
    <row r="112" spans="1:12" s="21" customFormat="1">
      <c r="A112" s="291" t="s">
        <v>158</v>
      </c>
      <c r="B112" s="292"/>
      <c r="C112" s="293"/>
      <c r="D112" s="293"/>
      <c r="E112" s="293"/>
      <c r="F112" s="294"/>
      <c r="J112" s="110"/>
      <c r="K112" s="22"/>
      <c r="L112" s="27"/>
    </row>
    <row r="113" spans="1:12" ht="20" customHeight="1">
      <c r="A113" s="215" t="s">
        <v>156</v>
      </c>
      <c r="B113" s="216"/>
      <c r="C113" s="197">
        <v>1</v>
      </c>
      <c r="D113" s="198">
        <v>1650</v>
      </c>
      <c r="E113" s="198">
        <f t="shared" ref="E113" si="2">C113*D113</f>
        <v>1650</v>
      </c>
      <c r="F113" s="200"/>
      <c r="G113" s="111"/>
      <c r="H113" s="111"/>
      <c r="I113" s="112"/>
      <c r="J113" s="111"/>
      <c r="K113" s="111"/>
      <c r="L113" s="25"/>
    </row>
    <row r="114" spans="1:12" s="21" customFormat="1">
      <c r="A114" s="137"/>
      <c r="B114" s="20"/>
      <c r="C114" s="160"/>
      <c r="D114" s="149"/>
      <c r="E114" s="149"/>
      <c r="F114" s="150"/>
      <c r="J114" s="110"/>
      <c r="K114" s="22"/>
      <c r="L114" s="27"/>
    </row>
    <row r="115" spans="1:12">
      <c r="A115" s="152" t="s">
        <v>113</v>
      </c>
      <c r="B115" s="153"/>
      <c r="C115" s="154"/>
      <c r="D115" s="155"/>
      <c r="E115" s="155">
        <f>SUM(E113:E113)</f>
        <v>1650</v>
      </c>
      <c r="F115" s="156">
        <f>E115</f>
        <v>1650</v>
      </c>
    </row>
    <row r="116" spans="1:12">
      <c r="A116" s="165"/>
      <c r="B116" s="166"/>
      <c r="C116" s="167"/>
      <c r="D116" s="168"/>
      <c r="E116" s="168"/>
      <c r="F116" s="169"/>
    </row>
    <row r="117" spans="1:12">
      <c r="A117" s="226" t="s">
        <v>159</v>
      </c>
      <c r="B117" s="227"/>
      <c r="C117" s="228"/>
      <c r="D117" s="229"/>
      <c r="E117" s="230"/>
      <c r="F117" s="231"/>
    </row>
    <row r="118" spans="1:12" ht="20" customHeight="1">
      <c r="A118" s="215" t="s">
        <v>229</v>
      </c>
      <c r="B118" s="216"/>
      <c r="C118" s="197">
        <v>1</v>
      </c>
      <c r="D118" s="198">
        <v>37220</v>
      </c>
      <c r="E118" s="198">
        <f>C118*D118</f>
        <v>37220</v>
      </c>
      <c r="F118" s="200"/>
      <c r="G118" s="111"/>
      <c r="H118" s="111"/>
      <c r="I118" s="112"/>
      <c r="J118" s="111"/>
      <c r="K118" s="111"/>
      <c r="L118" s="25"/>
    </row>
    <row r="119" spans="1:12">
      <c r="A119" s="137"/>
      <c r="F119" s="150"/>
    </row>
    <row r="120" spans="1:12">
      <c r="A120" s="152" t="s">
        <v>114</v>
      </c>
      <c r="B120" s="153"/>
      <c r="C120" s="154"/>
      <c r="D120" s="155"/>
      <c r="E120" s="155">
        <f>SUM(E118:E118)</f>
        <v>37220</v>
      </c>
      <c r="F120" s="156">
        <f>E120</f>
        <v>37220</v>
      </c>
    </row>
    <row r="121" spans="1:12" s="21" customFormat="1">
      <c r="A121" s="22"/>
      <c r="B121" s="22"/>
      <c r="C121" s="22"/>
      <c r="D121" s="22"/>
      <c r="E121" s="22"/>
      <c r="F121" s="140"/>
      <c r="J121" s="110"/>
      <c r="K121" s="22"/>
      <c r="L121" s="27"/>
    </row>
    <row r="122" spans="1:12">
      <c r="A122" s="226" t="s">
        <v>160</v>
      </c>
      <c r="B122" s="227"/>
      <c r="C122" s="228"/>
      <c r="D122" s="229"/>
      <c r="E122" s="230"/>
      <c r="F122" s="231"/>
    </row>
    <row r="123" spans="1:12" ht="20" customHeight="1">
      <c r="A123" s="236" t="s">
        <v>161</v>
      </c>
      <c r="B123" s="216"/>
      <c r="C123" s="197"/>
      <c r="D123" s="198"/>
      <c r="E123" s="198"/>
      <c r="F123" s="200"/>
      <c r="G123" s="111"/>
      <c r="H123" s="111"/>
      <c r="I123" s="112"/>
      <c r="J123" s="111"/>
      <c r="K123" s="111"/>
      <c r="L123" s="25"/>
    </row>
    <row r="124" spans="1:12" ht="20" customHeight="1">
      <c r="A124" s="215" t="s">
        <v>162</v>
      </c>
      <c r="B124" s="216"/>
      <c r="C124" s="197">
        <v>1</v>
      </c>
      <c r="D124" s="198">
        <v>7800</v>
      </c>
      <c r="E124" s="198">
        <f>C124*D124</f>
        <v>7800</v>
      </c>
      <c r="F124" s="200"/>
      <c r="G124" s="111"/>
      <c r="H124" s="111"/>
      <c r="I124" s="112"/>
      <c r="J124" s="111"/>
      <c r="K124" s="111"/>
      <c r="L124" s="25"/>
    </row>
    <row r="125" spans="1:12" ht="42" customHeight="1">
      <c r="A125" s="215" t="s">
        <v>194</v>
      </c>
      <c r="B125" s="216"/>
      <c r="C125" s="197"/>
      <c r="D125" s="198"/>
      <c r="E125" s="198"/>
      <c r="F125" s="200"/>
      <c r="G125" s="111"/>
      <c r="H125" s="111"/>
      <c r="I125" s="112"/>
      <c r="J125" s="111"/>
      <c r="K125" s="111"/>
      <c r="L125" s="25"/>
    </row>
    <row r="126" spans="1:12">
      <c r="A126" s="137"/>
      <c r="F126" s="150"/>
    </row>
    <row r="127" spans="1:12">
      <c r="A127" s="152" t="s">
        <v>164</v>
      </c>
      <c r="B127" s="153"/>
      <c r="C127" s="154"/>
      <c r="D127" s="155"/>
      <c r="E127" s="155">
        <f>SUM(E123:E125)</f>
        <v>7800</v>
      </c>
      <c r="F127" s="156">
        <f>E127</f>
        <v>7800</v>
      </c>
    </row>
    <row r="128" spans="1:12" customFormat="1"/>
    <row r="129" spans="1:12">
      <c r="A129" s="226" t="s">
        <v>107</v>
      </c>
      <c r="B129" s="227"/>
      <c r="C129" s="228"/>
      <c r="D129" s="229"/>
      <c r="E129" s="230"/>
      <c r="F129" s="231"/>
    </row>
    <row r="130" spans="1:12" ht="20" customHeight="1">
      <c r="A130" s="215" t="s">
        <v>163</v>
      </c>
      <c r="B130" s="216"/>
      <c r="C130" s="197">
        <v>1</v>
      </c>
      <c r="D130" s="198">
        <v>2520</v>
      </c>
      <c r="E130" s="198">
        <f>C130*D130</f>
        <v>2520</v>
      </c>
      <c r="F130" s="200"/>
      <c r="G130" s="111"/>
      <c r="H130" s="111"/>
      <c r="I130" s="112"/>
      <c r="J130" s="111"/>
      <c r="K130" s="111"/>
      <c r="L130" s="25"/>
    </row>
    <row r="131" spans="1:12">
      <c r="A131" s="137"/>
      <c r="F131" s="150"/>
    </row>
    <row r="132" spans="1:12">
      <c r="A132" s="152" t="s">
        <v>115</v>
      </c>
      <c r="B132" s="153"/>
      <c r="C132" s="154"/>
      <c r="D132" s="155"/>
      <c r="E132" s="155">
        <f>SUM(E130:E130)</f>
        <v>2520</v>
      </c>
      <c r="F132" s="156">
        <f>E132</f>
        <v>2520</v>
      </c>
    </row>
    <row r="133" spans="1:12" s="21" customFormat="1">
      <c r="A133" s="22"/>
      <c r="B133" s="188"/>
      <c r="C133" s="189"/>
      <c r="D133" s="190"/>
      <c r="E133" s="190"/>
      <c r="F133" s="191"/>
      <c r="J133" s="110"/>
      <c r="K133" s="22"/>
      <c r="L133" s="27"/>
    </row>
    <row r="134" spans="1:12">
      <c r="A134" s="226" t="s">
        <v>202</v>
      </c>
      <c r="B134" s="227"/>
      <c r="C134" s="228"/>
      <c r="D134" s="229"/>
      <c r="E134" s="230"/>
      <c r="F134" s="231"/>
    </row>
    <row r="135" spans="1:12" ht="20" customHeight="1">
      <c r="A135" s="215" t="s">
        <v>203</v>
      </c>
      <c r="B135" s="216"/>
      <c r="C135" s="197">
        <v>1</v>
      </c>
      <c r="D135" s="198">
        <v>12500</v>
      </c>
      <c r="E135" s="198">
        <f>C135*D135</f>
        <v>12500</v>
      </c>
      <c r="F135" s="200"/>
      <c r="G135" s="111"/>
      <c r="H135" s="111"/>
      <c r="I135" s="237"/>
      <c r="J135" s="111"/>
      <c r="K135" s="111"/>
      <c r="L135" s="25"/>
    </row>
    <row r="136" spans="1:12">
      <c r="A136" s="137"/>
      <c r="F136" s="150"/>
    </row>
    <row r="137" spans="1:12">
      <c r="A137" s="152" t="s">
        <v>204</v>
      </c>
      <c r="B137" s="153"/>
      <c r="C137" s="154"/>
      <c r="D137" s="155"/>
      <c r="E137" s="155">
        <f>SUM(E135:E135)</f>
        <v>12500</v>
      </c>
      <c r="F137" s="156">
        <f>E137</f>
        <v>12500</v>
      </c>
    </row>
    <row r="138" spans="1:12" customFormat="1"/>
    <row r="139" spans="1:12" s="21" customFormat="1">
      <c r="A139" s="143" t="s">
        <v>52</v>
      </c>
      <c r="B139" s="144"/>
      <c r="C139" s="145"/>
      <c r="D139" s="146"/>
      <c r="E139" s="147"/>
      <c r="F139" s="148"/>
      <c r="J139" s="110"/>
      <c r="K139" s="22"/>
      <c r="L139" s="27"/>
    </row>
    <row r="140" spans="1:12" s="21" customFormat="1" ht="58">
      <c r="A140" s="202" t="s">
        <v>87</v>
      </c>
      <c r="B140" s="199"/>
      <c r="C140" s="197">
        <v>0</v>
      </c>
      <c r="D140" s="198">
        <v>0</v>
      </c>
      <c r="E140" s="198">
        <f t="shared" ref="E140:E146" si="3">C140*D140</f>
        <v>0</v>
      </c>
      <c r="F140" s="200"/>
      <c r="J140" s="110"/>
      <c r="K140" s="22"/>
      <c r="L140" s="27"/>
    </row>
    <row r="141" spans="1:12" s="21" customFormat="1">
      <c r="A141" s="202"/>
      <c r="B141" s="199"/>
      <c r="C141" s="197">
        <v>0</v>
      </c>
      <c r="D141" s="198">
        <v>0</v>
      </c>
      <c r="E141" s="198">
        <f t="shared" si="3"/>
        <v>0</v>
      </c>
      <c r="F141" s="200"/>
      <c r="J141" s="110"/>
      <c r="K141" s="22"/>
      <c r="L141" s="27"/>
    </row>
    <row r="142" spans="1:12" s="21" customFormat="1">
      <c r="A142" s="202"/>
      <c r="B142" s="199"/>
      <c r="C142" s="197">
        <v>0</v>
      </c>
      <c r="D142" s="198">
        <v>0</v>
      </c>
      <c r="E142" s="198">
        <f t="shared" si="3"/>
        <v>0</v>
      </c>
      <c r="F142" s="200"/>
      <c r="J142" s="110"/>
      <c r="K142" s="22"/>
      <c r="L142" s="27"/>
    </row>
    <row r="143" spans="1:12" s="21" customFormat="1">
      <c r="A143" s="203"/>
      <c r="B143" s="199"/>
      <c r="C143" s="197">
        <v>0</v>
      </c>
      <c r="D143" s="198">
        <v>0</v>
      </c>
      <c r="E143" s="198">
        <f t="shared" si="3"/>
        <v>0</v>
      </c>
      <c r="F143" s="200"/>
      <c r="J143" s="110"/>
      <c r="K143" s="22"/>
      <c r="L143" s="27"/>
    </row>
    <row r="144" spans="1:12" s="21" customFormat="1">
      <c r="A144" s="203"/>
      <c r="B144" s="199"/>
      <c r="C144" s="197">
        <v>0</v>
      </c>
      <c r="D144" s="198">
        <v>0</v>
      </c>
      <c r="E144" s="198">
        <f t="shared" si="3"/>
        <v>0</v>
      </c>
      <c r="F144" s="200"/>
      <c r="J144" s="110"/>
      <c r="K144" s="22"/>
      <c r="L144" s="27"/>
    </row>
    <row r="145" spans="1:12" s="21" customFormat="1">
      <c r="A145" s="202"/>
      <c r="B145" s="199"/>
      <c r="C145" s="197">
        <v>0</v>
      </c>
      <c r="D145" s="198">
        <v>0</v>
      </c>
      <c r="E145" s="198">
        <f t="shared" si="3"/>
        <v>0</v>
      </c>
      <c r="F145" s="200"/>
      <c r="J145" s="110"/>
      <c r="K145" s="22"/>
      <c r="L145" s="27"/>
    </row>
    <row r="146" spans="1:12" s="21" customFormat="1">
      <c r="A146" s="203"/>
      <c r="B146" s="199"/>
      <c r="C146" s="197">
        <v>0</v>
      </c>
      <c r="D146" s="198">
        <v>0</v>
      </c>
      <c r="E146" s="198">
        <f t="shared" si="3"/>
        <v>0</v>
      </c>
      <c r="F146" s="200"/>
      <c r="J146" s="110"/>
      <c r="K146" s="22"/>
      <c r="L146" s="27"/>
    </row>
    <row r="147" spans="1:12" s="21" customFormat="1">
      <c r="A147" s="192"/>
      <c r="B147" s="188"/>
      <c r="C147" s="27"/>
      <c r="D147" s="149"/>
      <c r="E147" s="149"/>
      <c r="F147" s="191"/>
      <c r="J147" s="110"/>
      <c r="K147" s="22"/>
      <c r="L147" s="27"/>
    </row>
    <row r="148" spans="1:12" s="21" customFormat="1">
      <c r="A148" s="152" t="s">
        <v>55</v>
      </c>
      <c r="B148" s="153"/>
      <c r="C148" s="154"/>
      <c r="D148" s="155"/>
      <c r="E148" s="155">
        <f>E140+E141+E142+E143+E144+E145+E146</f>
        <v>0</v>
      </c>
      <c r="F148" s="156">
        <f>E148</f>
        <v>0</v>
      </c>
      <c r="J148" s="110"/>
      <c r="K148" s="22"/>
      <c r="L148" s="27"/>
    </row>
    <row r="149" spans="1:12" s="21" customFormat="1" ht="14" thickBot="1">
      <c r="A149" s="22"/>
      <c r="B149" s="20"/>
      <c r="C149" s="27"/>
      <c r="D149" s="110"/>
      <c r="F149" s="150"/>
      <c r="J149" s="110"/>
      <c r="K149" s="22"/>
      <c r="L149" s="27"/>
    </row>
    <row r="150" spans="1:12" s="21" customFormat="1" ht="15" thickBot="1">
      <c r="A150" s="85" t="s">
        <v>88</v>
      </c>
      <c r="B150" s="129"/>
      <c r="C150" s="126"/>
      <c r="D150" s="86"/>
      <c r="E150" s="116">
        <f>F27+F37+F47+F56+F66</f>
        <v>57558.082999999999</v>
      </c>
      <c r="F150" s="150"/>
      <c r="J150" s="110"/>
      <c r="K150" s="22"/>
      <c r="L150" s="27"/>
    </row>
    <row r="151" spans="1:12" s="21" customFormat="1" ht="15" thickBot="1">
      <c r="A151" s="85" t="s">
        <v>130</v>
      </c>
      <c r="B151" s="129"/>
      <c r="C151" s="126"/>
      <c r="D151" s="86"/>
      <c r="E151" s="116">
        <f>F80+F89+F97+F110+F115+F120+F127+F132+F137</f>
        <v>227160</v>
      </c>
      <c r="F151" s="150"/>
      <c r="J151" s="110"/>
      <c r="K151" s="22"/>
      <c r="L151" s="27"/>
    </row>
    <row r="152" spans="1:12" s="21" customFormat="1" ht="15" thickBot="1">
      <c r="A152" s="196" t="s">
        <v>77</v>
      </c>
      <c r="B152" s="193"/>
      <c r="C152" s="194"/>
      <c r="D152" s="195"/>
      <c r="E152" s="116">
        <f>F148</f>
        <v>0</v>
      </c>
      <c r="F152" s="150"/>
      <c r="J152" s="110"/>
      <c r="K152" s="22"/>
      <c r="L152" s="27"/>
    </row>
    <row r="153" spans="1:12" s="21" customFormat="1">
      <c r="A153" s="137"/>
      <c r="B153" s="20"/>
      <c r="C153" s="27"/>
      <c r="D153" s="110"/>
      <c r="F153" s="150"/>
      <c r="J153" s="110"/>
      <c r="K153" s="22"/>
      <c r="L153" s="27"/>
    </row>
    <row r="154" spans="1:12" s="21" customFormat="1" ht="14">
      <c r="A154" s="208"/>
      <c r="B154" s="209"/>
      <c r="C154" s="210"/>
      <c r="D154" s="211"/>
      <c r="F154" s="150"/>
      <c r="J154" s="110"/>
      <c r="K154" s="22"/>
      <c r="L154" s="27"/>
    </row>
    <row r="155" spans="1:12" s="21" customFormat="1" ht="16">
      <c r="A155" s="170" t="s">
        <v>62</v>
      </c>
      <c r="B155" s="117"/>
      <c r="C155" s="127"/>
      <c r="D155" s="88"/>
      <c r="E155" s="89"/>
      <c r="F155" s="171">
        <f>E150+E151+E152</f>
        <v>284718.08299999998</v>
      </c>
      <c r="J155" s="110"/>
      <c r="K155" s="22"/>
      <c r="L155" s="27"/>
    </row>
    <row r="156" spans="1:12" s="21" customFormat="1" ht="16">
      <c r="A156" s="170" t="s">
        <v>44</v>
      </c>
      <c r="B156" s="117"/>
      <c r="C156" s="127"/>
      <c r="D156" s="88"/>
      <c r="E156" s="89"/>
      <c r="F156" s="172"/>
      <c r="J156" s="110"/>
      <c r="K156" s="22"/>
      <c r="L156" s="27"/>
    </row>
    <row r="157" spans="1:12" s="21" customFormat="1" ht="17" thickBot="1">
      <c r="A157" s="173" t="s">
        <v>63</v>
      </c>
      <c r="B157" s="118"/>
      <c r="C157" s="128"/>
      <c r="D157" s="90"/>
      <c r="E157" s="91"/>
      <c r="F157" s="174">
        <f>F155+F156</f>
        <v>284718.08299999998</v>
      </c>
      <c r="J157" s="110"/>
      <c r="K157" s="22"/>
      <c r="L157" s="27"/>
    </row>
    <row r="158" spans="1:12" s="21" customFormat="1" ht="14" thickTop="1">
      <c r="A158" s="137"/>
      <c r="B158" s="20"/>
      <c r="C158" s="27"/>
      <c r="D158" s="110"/>
      <c r="F158" s="150"/>
      <c r="J158" s="110"/>
      <c r="K158" s="22"/>
      <c r="L158" s="27"/>
    </row>
    <row r="159" spans="1:12" s="21" customFormat="1">
      <c r="A159" s="137"/>
      <c r="B159" s="20"/>
      <c r="C159" s="27"/>
      <c r="D159" s="110"/>
      <c r="F159" s="150"/>
      <c r="J159" s="110"/>
      <c r="K159" s="22"/>
      <c r="L159" s="27"/>
    </row>
    <row r="160" spans="1:12" s="21" customFormat="1" ht="14">
      <c r="A160" s="159" t="s">
        <v>58</v>
      </c>
      <c r="B160" s="119"/>
      <c r="C160" s="27"/>
      <c r="D160" s="110"/>
      <c r="F160" s="150"/>
      <c r="J160" s="110"/>
      <c r="K160" s="22"/>
      <c r="L160" s="27"/>
    </row>
    <row r="161" spans="1:12" s="21" customFormat="1" ht="15" thickBot="1">
      <c r="A161" s="201" t="s">
        <v>78</v>
      </c>
      <c r="B161" s="175"/>
      <c r="C161" s="176"/>
      <c r="D161" s="177"/>
      <c r="E161" s="178"/>
      <c r="F161" s="179"/>
      <c r="J161" s="110"/>
      <c r="K161" s="22"/>
      <c r="L161" s="27"/>
    </row>
    <row r="163" spans="1:12" s="21" customFormat="1" ht="14">
      <c r="A163" s="20" t="s">
        <v>59</v>
      </c>
      <c r="B163" s="20"/>
      <c r="C163" s="27"/>
      <c r="D163" s="110"/>
      <c r="J163" s="110"/>
      <c r="K163" s="22"/>
      <c r="L163" s="27"/>
    </row>
  </sheetData>
  <dataConsolidate/>
  <mergeCells count="18">
    <mergeCell ref="A39:F39"/>
    <mergeCell ref="D1:E1"/>
    <mergeCell ref="D2:E2"/>
    <mergeCell ref="D3:E3"/>
    <mergeCell ref="D4:E4"/>
    <mergeCell ref="D6:E6"/>
    <mergeCell ref="D7:E7"/>
    <mergeCell ref="D8:E8"/>
    <mergeCell ref="D9:E9"/>
    <mergeCell ref="A13:F13"/>
    <mergeCell ref="A22:B22"/>
    <mergeCell ref="A32:B32"/>
    <mergeCell ref="A85:B85"/>
    <mergeCell ref="A91:F91"/>
    <mergeCell ref="A99:F99"/>
    <mergeCell ref="A112:F112"/>
    <mergeCell ref="A49:F49"/>
    <mergeCell ref="A58:F58"/>
  </mergeCells>
  <dataValidations count="1">
    <dataValidation allowBlank="1" sqref="F7:G8 F1:G4 G13:H13 E29:F29 C1:C4 D148:F148 D57:F57 D53:F53 E139:F139 A7:A12 B10:F12 H1:H9 C6:C9 I10:I12 B1:B9 A1:A5 A139 A147:A148 C123:P126 B145:B149 D63:F63 D67:F68 A153:P65501 C14:P16 A150:B152 C149:F152 C140:F147 B68 G137:P152 E117:F117 E82:F82 D89:P89 C110:F110 D111:F111 C115:F115 A119:B120 D109:F109 D114:F114 C112:F113 A69:B87 D120:F120 G120:P122 A131:B132 E122:F122 A123:C125 C118:P119 A122:B122 D127:F128 A126:B129 G127:P129 E129:F129 A130:C130 A89:B92 C130:P131 D137:F138 C135:P136 A136:B138 D116:F116 C69:F81 C64:F66 B118:C118 B93:B117 A94:A105 A109:A118 B139:B143 A13:B33 C17:F28 C54:F56 C83:F108 A63:B67 D132:F133 G132:P134 B133 A134:B134 E134:F134 A135:C135 C30:F52 A35:B57 G17:P117 A58:F62" xr:uid="{DB9C5663-BEB0-F543-875D-F1A2AD255F34}"/>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8AC1B-DC94-7E49-8150-A1C764459FE4}">
  <sheetPr>
    <tabColor indexed="18"/>
  </sheetPr>
  <dimension ref="A1:L164"/>
  <sheetViews>
    <sheetView showGridLines="0" zoomScaleNormal="100" zoomScaleSheetLayoutView="75" workbookViewId="0">
      <selection activeCell="A4" sqref="A4"/>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86" t="s">
        <v>68</v>
      </c>
      <c r="E1" s="287"/>
      <c r="F1" s="134"/>
    </row>
    <row r="2" spans="1:12" s="27" customFormat="1" ht="23">
      <c r="A2" s="135"/>
      <c r="B2" s="20"/>
      <c r="C2" s="123" t="s">
        <v>25</v>
      </c>
      <c r="D2" s="288" t="s">
        <v>81</v>
      </c>
      <c r="E2" s="280"/>
      <c r="F2" s="136"/>
    </row>
    <row r="3" spans="1:12" s="27" customFormat="1" ht="28">
      <c r="A3" s="135" t="s">
        <v>67</v>
      </c>
      <c r="B3" s="20"/>
      <c r="C3" s="123" t="s">
        <v>64</v>
      </c>
      <c r="D3" s="290" t="s">
        <v>90</v>
      </c>
      <c r="E3" s="290"/>
      <c r="F3" s="136"/>
    </row>
    <row r="4" spans="1:12" s="27" customFormat="1" ht="28">
      <c r="A4" s="137"/>
      <c r="B4" s="20"/>
      <c r="C4" s="123" t="s">
        <v>26</v>
      </c>
      <c r="D4" s="288" t="s">
        <v>79</v>
      </c>
      <c r="E4" s="280"/>
      <c r="F4" s="136"/>
    </row>
    <row r="5" spans="1:12" s="27" customFormat="1" ht="19">
      <c r="A5" s="180" t="s">
        <v>60</v>
      </c>
      <c r="B5" s="121"/>
      <c r="F5" s="136"/>
    </row>
    <row r="6" spans="1:12" s="27" customFormat="1" ht="34">
      <c r="A6" s="181" t="s">
        <v>85</v>
      </c>
      <c r="B6" s="138"/>
      <c r="C6" s="123" t="s">
        <v>27</v>
      </c>
      <c r="D6" s="299" t="s">
        <v>120</v>
      </c>
      <c r="E6" s="299"/>
      <c r="F6" s="136"/>
    </row>
    <row r="7" spans="1:12" s="27" customFormat="1" ht="34">
      <c r="A7" s="181" t="s">
        <v>61</v>
      </c>
      <c r="B7" s="120"/>
      <c r="C7" s="124" t="s">
        <v>59</v>
      </c>
      <c r="D7" s="280"/>
      <c r="E7" s="280"/>
      <c r="F7" s="136"/>
    </row>
    <row r="8" spans="1:12" s="27" customFormat="1" ht="32" customHeight="1">
      <c r="A8" s="181" t="s">
        <v>66</v>
      </c>
      <c r="B8" s="122"/>
      <c r="C8" s="123" t="s">
        <v>59</v>
      </c>
      <c r="D8" s="280"/>
      <c r="E8" s="280"/>
      <c r="F8" s="136"/>
    </row>
    <row r="9" spans="1:12">
      <c r="A9" s="183" t="s">
        <v>82</v>
      </c>
      <c r="C9" s="125" t="s">
        <v>59</v>
      </c>
      <c r="D9" s="281"/>
      <c r="E9" s="282"/>
      <c r="F9" s="139"/>
      <c r="G9" s="22"/>
      <c r="H9" s="22"/>
      <c r="I9" s="22"/>
      <c r="J9" s="22"/>
      <c r="L9" s="22"/>
    </row>
    <row r="10" spans="1:12" ht="51">
      <c r="A10" s="181" t="s">
        <v>83</v>
      </c>
      <c r="B10" s="137"/>
      <c r="C10" s="20"/>
      <c r="E10" s="23"/>
      <c r="F10" s="139"/>
      <c r="G10" s="22"/>
      <c r="H10" s="22"/>
      <c r="I10" s="22"/>
      <c r="J10" s="22"/>
      <c r="L10" s="22"/>
    </row>
    <row r="11" spans="1:12" ht="36" customHeight="1" thickBot="1">
      <c r="A11" s="182" t="s">
        <v>84</v>
      </c>
      <c r="C11" s="20"/>
      <c r="E11" s="23"/>
      <c r="F11" s="139"/>
      <c r="G11" s="22"/>
      <c r="H11" s="22"/>
      <c r="I11" s="22"/>
      <c r="J11" s="22"/>
      <c r="L11" s="22"/>
    </row>
    <row r="12" spans="1:12">
      <c r="A12" s="137"/>
      <c r="C12" s="20"/>
      <c r="E12" s="23"/>
      <c r="F12" s="139"/>
      <c r="G12" s="22"/>
      <c r="H12" s="22"/>
      <c r="I12" s="22"/>
      <c r="J12" s="22"/>
      <c r="L12" s="22"/>
    </row>
    <row r="13" spans="1:12" s="24" customFormat="1">
      <c r="A13" s="283" t="s">
        <v>86</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127</v>
      </c>
      <c r="B15" s="184"/>
      <c r="C15" s="167"/>
      <c r="D15" s="217"/>
      <c r="E15" s="218"/>
      <c r="F15" s="185"/>
      <c r="G15" s="111"/>
      <c r="H15" s="111"/>
      <c r="I15" s="112"/>
      <c r="J15" s="111"/>
      <c r="K15" s="111"/>
      <c r="L15" s="25"/>
    </row>
    <row r="16" spans="1:12" ht="14" thickBot="1">
      <c r="A16" s="220" t="s">
        <v>104</v>
      </c>
      <c r="B16" s="221"/>
      <c r="C16" s="222"/>
      <c r="D16" s="223"/>
      <c r="E16" s="224"/>
      <c r="F16" s="225"/>
      <c r="G16" s="111"/>
      <c r="H16" s="111"/>
      <c r="I16" s="112"/>
      <c r="J16" s="111"/>
      <c r="K16" s="111"/>
      <c r="L16" s="25"/>
    </row>
    <row r="17" spans="1:12">
      <c r="A17" s="143" t="s">
        <v>91</v>
      </c>
      <c r="B17" s="144"/>
      <c r="C17" s="145"/>
      <c r="D17" s="146"/>
      <c r="E17" s="147"/>
      <c r="F17" s="148"/>
      <c r="G17" s="111"/>
      <c r="H17" s="111"/>
      <c r="I17" s="112"/>
      <c r="J17" s="111"/>
      <c r="K17" s="111"/>
      <c r="L17" s="25"/>
    </row>
    <row r="18" spans="1:12" ht="20" customHeight="1">
      <c r="A18" s="215" t="s">
        <v>100</v>
      </c>
      <c r="B18" s="216"/>
      <c r="C18" s="197">
        <v>19</v>
      </c>
      <c r="D18" s="198">
        <v>975</v>
      </c>
      <c r="E18" s="198">
        <f>C18*D18</f>
        <v>18525</v>
      </c>
      <c r="F18" s="200"/>
      <c r="G18" s="111"/>
      <c r="H18" s="111"/>
      <c r="I18" s="112"/>
      <c r="J18" s="111"/>
      <c r="K18" s="111"/>
      <c r="L18" s="25"/>
    </row>
    <row r="19" spans="1:12" ht="20" customHeight="1">
      <c r="A19" s="215" t="s">
        <v>101</v>
      </c>
      <c r="B19" s="216"/>
      <c r="C19" s="197">
        <v>1</v>
      </c>
      <c r="D19" s="198">
        <v>975</v>
      </c>
      <c r="E19" s="198">
        <f>C19*D19</f>
        <v>975</v>
      </c>
      <c r="F19" s="200"/>
      <c r="G19" s="111"/>
      <c r="H19" s="111"/>
      <c r="I19" s="112"/>
      <c r="J19" s="111"/>
      <c r="K19" s="111"/>
      <c r="L19" s="25"/>
    </row>
    <row r="20" spans="1:12" ht="20" customHeight="1">
      <c r="A20" s="215" t="s">
        <v>102</v>
      </c>
      <c r="B20" s="216"/>
      <c r="C20" s="197">
        <v>3</v>
      </c>
      <c r="D20" s="198">
        <v>975</v>
      </c>
      <c r="E20" s="198">
        <f>C20*D20</f>
        <v>2925</v>
      </c>
      <c r="F20" s="200"/>
      <c r="G20" s="111"/>
      <c r="H20" s="111"/>
      <c r="I20" s="112"/>
      <c r="J20" s="111"/>
      <c r="K20" s="111"/>
      <c r="L20" s="25"/>
    </row>
    <row r="21" spans="1:12" ht="20" customHeight="1">
      <c r="A21" s="215" t="s">
        <v>103</v>
      </c>
      <c r="B21" s="216"/>
      <c r="C21" s="197">
        <v>1</v>
      </c>
      <c r="D21" s="198">
        <v>975</v>
      </c>
      <c r="E21" s="198">
        <f>C21*D21</f>
        <v>975</v>
      </c>
      <c r="F21" s="200"/>
      <c r="G21" s="111"/>
      <c r="H21" s="111"/>
      <c r="I21" s="112"/>
      <c r="J21" s="111"/>
      <c r="K21" s="111"/>
      <c r="L21" s="25"/>
    </row>
    <row r="22" spans="1:12" ht="23" customHeight="1">
      <c r="A22" s="278" t="s">
        <v>95</v>
      </c>
      <c r="B22" s="279"/>
      <c r="C22" s="197"/>
      <c r="D22" s="198"/>
      <c r="E22" s="198"/>
      <c r="F22" s="200"/>
    </row>
    <row r="23" spans="1:12" ht="20" customHeight="1">
      <c r="A23" s="215" t="s">
        <v>100</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96</v>
      </c>
      <c r="B25" s="153"/>
      <c r="C25" s="154"/>
      <c r="D25" s="155"/>
      <c r="E25" s="155">
        <f>SUM(E18:E23)</f>
        <v>27318.85</v>
      </c>
      <c r="F25" s="156">
        <f>E25</f>
        <v>27318.85</v>
      </c>
      <c r="G25" s="111"/>
      <c r="H25" s="111"/>
      <c r="I25" s="112"/>
      <c r="J25" s="111"/>
      <c r="K25" s="111"/>
      <c r="L25" s="25"/>
    </row>
    <row r="26" spans="1:12" customFormat="1" ht="17" customHeight="1">
      <c r="A26" s="238" t="s">
        <v>183</v>
      </c>
      <c r="B26" s="239"/>
      <c r="C26" s="239"/>
      <c r="D26" s="239"/>
      <c r="E26" s="240">
        <f>-(E25*0.45)</f>
        <v>-12293.4825</v>
      </c>
      <c r="F26" s="251">
        <f>E26</f>
        <v>-12293.4825</v>
      </c>
    </row>
    <row r="27" spans="1:12">
      <c r="A27" s="152" t="s">
        <v>186</v>
      </c>
      <c r="B27" s="153"/>
      <c r="C27" s="154"/>
      <c r="D27" s="155"/>
      <c r="E27" s="155">
        <f>E25+E26</f>
        <v>15025.367499999998</v>
      </c>
      <c r="F27" s="156">
        <f>E27</f>
        <v>15025.367499999998</v>
      </c>
      <c r="G27" s="111"/>
      <c r="H27" s="111"/>
      <c r="I27" s="112"/>
      <c r="J27" s="111"/>
      <c r="K27" s="111"/>
      <c r="L27" s="25"/>
    </row>
    <row r="28" spans="1:12">
      <c r="A28" s="161"/>
      <c r="B28" s="184"/>
      <c r="C28" s="167"/>
      <c r="D28" s="149"/>
      <c r="E28" s="149"/>
      <c r="F28" s="185"/>
      <c r="G28" s="111"/>
      <c r="H28" s="111"/>
      <c r="I28" s="112"/>
      <c r="J28" s="111"/>
      <c r="K28" s="111"/>
      <c r="L28" s="25"/>
    </row>
    <row r="29" spans="1:12">
      <c r="A29" s="143" t="s">
        <v>92</v>
      </c>
      <c r="B29" s="144"/>
      <c r="C29" s="145"/>
      <c r="D29" s="146"/>
      <c r="E29" s="147"/>
      <c r="F29" s="148"/>
      <c r="G29" s="111"/>
      <c r="H29" s="111"/>
      <c r="I29" s="112"/>
      <c r="J29" s="111"/>
      <c r="K29" s="111"/>
      <c r="L29" s="25"/>
    </row>
    <row r="30" spans="1:12" ht="20" customHeight="1">
      <c r="A30" s="215" t="s">
        <v>100</v>
      </c>
      <c r="B30" s="216"/>
      <c r="C30" s="197">
        <v>10</v>
      </c>
      <c r="D30" s="198">
        <v>1567.54</v>
      </c>
      <c r="E30" s="198">
        <f>C30*D30</f>
        <v>15675.4</v>
      </c>
      <c r="F30" s="200"/>
      <c r="G30" s="111"/>
      <c r="H30" s="111"/>
      <c r="I30" s="112"/>
      <c r="J30" s="111"/>
      <c r="K30" s="111"/>
      <c r="L30" s="25"/>
    </row>
    <row r="31" spans="1:12" ht="20" customHeight="1">
      <c r="A31" s="215" t="s">
        <v>103</v>
      </c>
      <c r="B31" s="216"/>
      <c r="C31" s="197">
        <v>1</v>
      </c>
      <c r="D31" s="198">
        <v>1567.54</v>
      </c>
      <c r="E31" s="198">
        <f>C31*D31</f>
        <v>1567.54</v>
      </c>
      <c r="F31" s="200"/>
      <c r="G31" s="111"/>
      <c r="H31" s="111"/>
      <c r="I31" s="112"/>
      <c r="J31" s="111"/>
      <c r="K31" s="111"/>
      <c r="L31" s="25"/>
    </row>
    <row r="32" spans="1:12" ht="20" customHeight="1">
      <c r="A32" s="278" t="s">
        <v>95</v>
      </c>
      <c r="B32" s="279"/>
      <c r="C32" s="197"/>
      <c r="D32" s="198"/>
      <c r="E32" s="198"/>
      <c r="F32" s="200"/>
    </row>
    <row r="33" spans="1:12" ht="20" customHeight="1">
      <c r="A33" s="215" t="s">
        <v>102</v>
      </c>
      <c r="B33" s="216"/>
      <c r="C33" s="197">
        <v>3</v>
      </c>
      <c r="D33" s="198">
        <v>783.77</v>
      </c>
      <c r="E33" s="198">
        <f>C33*D33</f>
        <v>2351.31</v>
      </c>
      <c r="F33" s="200"/>
      <c r="G33" s="111"/>
      <c r="H33" s="111"/>
      <c r="I33" s="112"/>
      <c r="J33" s="111"/>
      <c r="K33" s="111"/>
      <c r="L33" s="25"/>
    </row>
    <row r="34" spans="1:12">
      <c r="A34" s="151"/>
      <c r="B34" s="22"/>
      <c r="E34" s="149"/>
      <c r="F34" s="150"/>
    </row>
    <row r="35" spans="1:12">
      <c r="A35" s="152" t="s">
        <v>30</v>
      </c>
      <c r="B35" s="153"/>
      <c r="C35" s="154"/>
      <c r="D35" s="155"/>
      <c r="E35" s="155">
        <f>SUM(E30:E33)</f>
        <v>19594.25</v>
      </c>
      <c r="F35" s="156">
        <f>E35</f>
        <v>19594.25</v>
      </c>
    </row>
    <row r="36" spans="1:12" customFormat="1" ht="17" customHeight="1">
      <c r="A36" s="238" t="s">
        <v>183</v>
      </c>
      <c r="B36" s="239"/>
      <c r="C36" s="239"/>
      <c r="D36" s="239"/>
      <c r="E36" s="240">
        <f>-(E35*0.45)</f>
        <v>-8817.4125000000004</v>
      </c>
      <c r="F36" s="251">
        <f>E36</f>
        <v>-8817.4125000000004</v>
      </c>
    </row>
    <row r="37" spans="1:12">
      <c r="A37" s="152" t="s">
        <v>187</v>
      </c>
      <c r="B37" s="153"/>
      <c r="C37" s="154"/>
      <c r="D37" s="155"/>
      <c r="E37" s="155">
        <f>E35+E36</f>
        <v>10776.8375</v>
      </c>
      <c r="F37" s="156">
        <f>E37</f>
        <v>10776.8375</v>
      </c>
      <c r="G37" s="111"/>
      <c r="H37" s="111"/>
      <c r="I37" s="112"/>
      <c r="J37" s="111"/>
      <c r="K37" s="111"/>
      <c r="L37" s="25"/>
    </row>
    <row r="38" spans="1:12">
      <c r="A38" s="137"/>
      <c r="E38" s="149"/>
      <c r="F38" s="150"/>
    </row>
    <row r="39" spans="1:12">
      <c r="A39" s="274" t="s">
        <v>70</v>
      </c>
      <c r="B39" s="275"/>
      <c r="C39" s="276"/>
      <c r="D39" s="276"/>
      <c r="E39" s="276"/>
      <c r="F39" s="277"/>
    </row>
    <row r="40" spans="1:12" ht="20" customHeight="1">
      <c r="A40" s="215" t="s">
        <v>100</v>
      </c>
      <c r="B40" s="216"/>
      <c r="C40" s="197">
        <v>15</v>
      </c>
      <c r="D40" s="198">
        <v>1386.67</v>
      </c>
      <c r="E40" s="198">
        <f>C40*D40</f>
        <v>20800.050000000003</v>
      </c>
      <c r="F40" s="200"/>
      <c r="G40" s="111"/>
      <c r="H40" s="111"/>
      <c r="I40" s="112"/>
      <c r="J40" s="111"/>
      <c r="K40" s="111"/>
      <c r="L40" s="25"/>
    </row>
    <row r="41" spans="1:12" ht="20" customHeight="1">
      <c r="A41" s="215" t="s">
        <v>101</v>
      </c>
      <c r="B41" s="216"/>
      <c r="C41" s="197">
        <v>1</v>
      </c>
      <c r="D41" s="198">
        <v>1386.67</v>
      </c>
      <c r="E41" s="198">
        <f>C41*D41</f>
        <v>1386.67</v>
      </c>
      <c r="F41" s="200"/>
      <c r="G41" s="111"/>
      <c r="H41" s="111"/>
      <c r="I41" s="112"/>
      <c r="J41" s="111"/>
      <c r="K41" s="111"/>
      <c r="L41" s="25"/>
    </row>
    <row r="42" spans="1:12" ht="20" customHeight="1">
      <c r="A42" s="215" t="s">
        <v>102</v>
      </c>
      <c r="B42" s="216"/>
      <c r="C42" s="197">
        <v>3</v>
      </c>
      <c r="D42" s="198">
        <v>1386.67</v>
      </c>
      <c r="E42" s="198">
        <f>C42*D42</f>
        <v>4160.01</v>
      </c>
      <c r="F42" s="200"/>
      <c r="G42" s="111"/>
      <c r="H42" s="111"/>
      <c r="I42" s="112"/>
      <c r="J42" s="111"/>
      <c r="K42" s="111"/>
      <c r="L42" s="25"/>
    </row>
    <row r="43" spans="1:12" ht="20" customHeight="1">
      <c r="A43" s="215" t="s">
        <v>103</v>
      </c>
      <c r="B43" s="216"/>
      <c r="C43" s="197">
        <v>1</v>
      </c>
      <c r="D43" s="198">
        <v>1386.67</v>
      </c>
      <c r="E43" s="198">
        <f>C43*D43</f>
        <v>1386.67</v>
      </c>
      <c r="F43" s="200"/>
      <c r="G43" s="111"/>
      <c r="H43" s="111"/>
      <c r="I43" s="112"/>
      <c r="J43" s="111"/>
      <c r="K43" s="111"/>
      <c r="L43" s="25"/>
    </row>
    <row r="44" spans="1:12">
      <c r="A44" s="187"/>
      <c r="B44" s="186"/>
      <c r="C44" s="157"/>
      <c r="D44" s="157"/>
      <c r="E44" s="157"/>
      <c r="F44" s="158"/>
    </row>
    <row r="45" spans="1:12">
      <c r="A45" s="152" t="s">
        <v>69</v>
      </c>
      <c r="B45" s="153"/>
      <c r="C45" s="154"/>
      <c r="D45" s="155"/>
      <c r="E45" s="155">
        <f>SUM(E40:E43)</f>
        <v>27733.4</v>
      </c>
      <c r="F45" s="156">
        <f>E45</f>
        <v>27733.4</v>
      </c>
    </row>
    <row r="46" spans="1:12" customFormat="1" ht="17" customHeight="1">
      <c r="A46" s="238" t="s">
        <v>183</v>
      </c>
      <c r="B46" s="239"/>
      <c r="C46" s="239"/>
      <c r="D46" s="239"/>
      <c r="E46" s="240">
        <f>-(E45*0.45)</f>
        <v>-12480.03</v>
      </c>
      <c r="F46" s="251">
        <f>E46</f>
        <v>-12480.03</v>
      </c>
    </row>
    <row r="47" spans="1:12">
      <c r="A47" s="152" t="s">
        <v>190</v>
      </c>
      <c r="B47" s="153"/>
      <c r="C47" s="154"/>
      <c r="D47" s="155"/>
      <c r="E47" s="155">
        <f>E45+E46</f>
        <v>15253.37</v>
      </c>
      <c r="F47" s="156">
        <f>E47</f>
        <v>15253.37</v>
      </c>
      <c r="G47" s="111"/>
      <c r="H47" s="111"/>
      <c r="I47" s="112"/>
      <c r="J47" s="111"/>
      <c r="K47" s="111"/>
      <c r="L47" s="25"/>
    </row>
    <row r="48" spans="1:12">
      <c r="A48" s="187"/>
      <c r="B48" s="186"/>
      <c r="C48" s="157"/>
      <c r="D48" s="157"/>
      <c r="E48" s="157"/>
      <c r="F48" s="158"/>
    </row>
    <row r="49" spans="1:12" s="21" customFormat="1">
      <c r="A49" s="274" t="s">
        <v>73</v>
      </c>
      <c r="B49" s="275"/>
      <c r="C49" s="276"/>
      <c r="D49" s="276"/>
      <c r="E49" s="276"/>
      <c r="F49" s="277"/>
      <c r="J49" s="110"/>
      <c r="K49" s="22"/>
      <c r="L49" s="27"/>
    </row>
    <row r="50" spans="1:12" ht="20" customHeight="1">
      <c r="A50" s="215" t="s">
        <v>100</v>
      </c>
      <c r="B50" s="254"/>
      <c r="C50" s="255">
        <v>4</v>
      </c>
      <c r="D50" s="256">
        <v>975</v>
      </c>
      <c r="E50" s="198">
        <f>C50*D50</f>
        <v>3900</v>
      </c>
      <c r="F50" s="200"/>
      <c r="G50" s="111"/>
      <c r="H50" s="111"/>
      <c r="I50" s="112"/>
      <c r="J50" s="111"/>
      <c r="K50" s="111"/>
      <c r="L50" s="25"/>
    </row>
    <row r="51" spans="1:12" ht="20" customHeight="1">
      <c r="A51" s="215" t="s">
        <v>102</v>
      </c>
      <c r="B51" s="254"/>
      <c r="C51" s="257">
        <v>3</v>
      </c>
      <c r="D51" s="258">
        <v>975</v>
      </c>
      <c r="E51" s="198">
        <f>C51*D51</f>
        <v>2925</v>
      </c>
      <c r="F51" s="200"/>
      <c r="G51" s="111"/>
      <c r="H51" s="111"/>
      <c r="I51" s="112"/>
      <c r="J51" s="111"/>
      <c r="K51" s="111"/>
      <c r="L51" s="25"/>
    </row>
    <row r="52" spans="1:12" ht="20" customHeight="1">
      <c r="A52" s="215" t="s">
        <v>103</v>
      </c>
      <c r="B52" s="254"/>
      <c r="C52" s="257">
        <v>4</v>
      </c>
      <c r="D52" s="258">
        <v>975</v>
      </c>
      <c r="E52" s="198">
        <f>C52*D52</f>
        <v>3900</v>
      </c>
      <c r="F52" s="200"/>
      <c r="G52" s="111"/>
      <c r="H52" s="111"/>
      <c r="I52" s="112"/>
      <c r="J52" s="111"/>
      <c r="K52" s="111"/>
      <c r="L52" s="25"/>
    </row>
    <row r="53" spans="1:12" s="21" customFormat="1">
      <c r="A53" s="137"/>
      <c r="B53" s="20"/>
      <c r="C53" s="160"/>
      <c r="D53" s="149"/>
      <c r="E53" s="149"/>
      <c r="F53" s="150"/>
      <c r="J53" s="110"/>
      <c r="K53" s="22"/>
      <c r="L53" s="27"/>
    </row>
    <row r="54" spans="1:12" s="21" customFormat="1">
      <c r="A54" s="152" t="s">
        <v>76</v>
      </c>
      <c r="B54" s="153"/>
      <c r="C54" s="154"/>
      <c r="D54" s="155"/>
      <c r="E54" s="155">
        <f>SUM(E50:E52)</f>
        <v>10725</v>
      </c>
      <c r="F54" s="156">
        <f>E54</f>
        <v>10725</v>
      </c>
      <c r="J54" s="110"/>
      <c r="K54" s="22"/>
      <c r="L54" s="27"/>
    </row>
    <row r="55" spans="1:12" customFormat="1" ht="17" customHeight="1">
      <c r="A55" s="238" t="s">
        <v>183</v>
      </c>
      <c r="B55" s="239"/>
      <c r="C55" s="239"/>
      <c r="D55" s="239"/>
      <c r="E55" s="240">
        <f>-(E54*0.45)</f>
        <v>-4826.25</v>
      </c>
      <c r="F55" s="251">
        <f>E55</f>
        <v>-4826.25</v>
      </c>
    </row>
    <row r="56" spans="1:12">
      <c r="A56" s="152" t="s">
        <v>250</v>
      </c>
      <c r="B56" s="153"/>
      <c r="C56" s="154"/>
      <c r="D56" s="155"/>
      <c r="E56" s="155">
        <f>E54+E55</f>
        <v>5898.75</v>
      </c>
      <c r="F56" s="156">
        <f>E56</f>
        <v>5898.75</v>
      </c>
      <c r="G56" s="111"/>
      <c r="H56" s="111"/>
      <c r="I56" s="112"/>
      <c r="J56" s="111"/>
      <c r="K56" s="111"/>
      <c r="L56" s="25"/>
    </row>
    <row r="57" spans="1:12" s="21" customFormat="1">
      <c r="A57" s="137"/>
      <c r="B57" s="20"/>
      <c r="C57" s="160"/>
      <c r="D57" s="149"/>
      <c r="E57" s="149"/>
      <c r="F57" s="150"/>
      <c r="J57" s="110"/>
      <c r="K57" s="22"/>
      <c r="L57" s="27"/>
    </row>
    <row r="58" spans="1:12" s="21" customFormat="1">
      <c r="A58" s="274" t="s">
        <v>245</v>
      </c>
      <c r="B58" s="275"/>
      <c r="C58" s="276"/>
      <c r="D58" s="276"/>
      <c r="E58" s="276"/>
      <c r="F58" s="277"/>
      <c r="J58" s="110"/>
      <c r="K58" s="22"/>
      <c r="L58" s="27"/>
    </row>
    <row r="59" spans="1:12" ht="20" customHeight="1">
      <c r="A59" s="215" t="s">
        <v>100</v>
      </c>
      <c r="B59" s="216"/>
      <c r="C59" s="197">
        <v>16</v>
      </c>
      <c r="D59" s="198">
        <v>975</v>
      </c>
      <c r="E59" s="198">
        <f>C59*D59</f>
        <v>15600</v>
      </c>
      <c r="F59" s="200"/>
      <c r="G59" s="111"/>
      <c r="H59" s="111"/>
      <c r="I59" s="112"/>
      <c r="J59" s="111"/>
      <c r="K59" s="111"/>
      <c r="L59" s="25"/>
    </row>
    <row r="60" spans="1:12" ht="20" customHeight="1">
      <c r="A60" s="215" t="s">
        <v>247</v>
      </c>
      <c r="B60" s="216"/>
      <c r="C60" s="197">
        <v>3</v>
      </c>
      <c r="D60" s="198">
        <v>975</v>
      </c>
      <c r="E60" s="198">
        <f>C60*D60</f>
        <v>2925</v>
      </c>
      <c r="F60" s="200"/>
      <c r="G60" s="111"/>
      <c r="H60" s="111"/>
      <c r="I60" s="112"/>
      <c r="J60" s="111"/>
      <c r="K60" s="111"/>
      <c r="L60" s="25"/>
    </row>
    <row r="61" spans="1:12" ht="20" customHeight="1">
      <c r="A61" s="215" t="s">
        <v>103</v>
      </c>
      <c r="B61" s="216"/>
      <c r="C61" s="197">
        <v>4</v>
      </c>
      <c r="D61" s="198">
        <v>975</v>
      </c>
      <c r="E61" s="198">
        <f>C61*D61</f>
        <v>3900</v>
      </c>
      <c r="F61" s="200"/>
      <c r="G61" s="111"/>
      <c r="H61" s="111"/>
      <c r="I61" s="112"/>
      <c r="J61" s="111"/>
      <c r="K61" s="111"/>
      <c r="L61" s="25"/>
    </row>
    <row r="62" spans="1:12" s="21" customFormat="1" ht="21" customHeight="1">
      <c r="A62" s="215" t="s">
        <v>248</v>
      </c>
      <c r="B62" s="216"/>
      <c r="C62" s="197">
        <v>3</v>
      </c>
      <c r="D62" s="198">
        <v>975</v>
      </c>
      <c r="E62" s="198">
        <f>C62*D62</f>
        <v>2925</v>
      </c>
      <c r="F62" s="200"/>
      <c r="J62" s="110"/>
      <c r="K62" s="22"/>
      <c r="L62" s="27"/>
    </row>
    <row r="63" spans="1:12" s="21" customFormat="1">
      <c r="A63" s="137"/>
      <c r="B63" s="20"/>
      <c r="C63" s="160"/>
      <c r="D63" s="149"/>
      <c r="E63" s="149"/>
      <c r="F63" s="150"/>
      <c r="J63" s="110"/>
      <c r="K63" s="22"/>
      <c r="L63" s="27"/>
    </row>
    <row r="64" spans="1:12">
      <c r="A64" s="152" t="s">
        <v>246</v>
      </c>
      <c r="B64" s="153"/>
      <c r="C64" s="154"/>
      <c r="D64" s="155"/>
      <c r="E64" s="155">
        <f>SUM(E59:E62)</f>
        <v>25350</v>
      </c>
      <c r="F64" s="156">
        <f>E64</f>
        <v>25350</v>
      </c>
    </row>
    <row r="65" spans="1:12" customFormat="1" ht="17" customHeight="1">
      <c r="A65" s="238" t="s">
        <v>183</v>
      </c>
      <c r="B65" s="239"/>
      <c r="C65" s="239"/>
      <c r="D65" s="239"/>
      <c r="E65" s="240">
        <f>-(E64*0.45)</f>
        <v>-11407.5</v>
      </c>
      <c r="F65" s="251">
        <f>E65</f>
        <v>-11407.5</v>
      </c>
    </row>
    <row r="66" spans="1:12">
      <c r="A66" s="152" t="s">
        <v>252</v>
      </c>
      <c r="B66" s="153"/>
      <c r="C66" s="154"/>
      <c r="D66" s="155"/>
      <c r="E66" s="155">
        <f>E64+E65</f>
        <v>13942.5</v>
      </c>
      <c r="F66" s="156">
        <f>E66</f>
        <v>13942.5</v>
      </c>
      <c r="G66" s="111"/>
      <c r="H66" s="111"/>
      <c r="I66" s="112"/>
      <c r="J66" s="111"/>
      <c r="K66" s="111"/>
      <c r="L66" s="25"/>
    </row>
    <row r="67" spans="1:12">
      <c r="A67" s="137"/>
      <c r="C67" s="160"/>
      <c r="D67" s="149"/>
      <c r="E67" s="149"/>
      <c r="F67" s="150"/>
    </row>
    <row r="68" spans="1:12" s="21" customFormat="1" ht="14" thickBot="1">
      <c r="A68" s="22"/>
      <c r="B68" s="188"/>
      <c r="C68" s="189"/>
      <c r="D68" s="190"/>
      <c r="E68" s="190"/>
      <c r="F68" s="191"/>
      <c r="J68" s="110"/>
      <c r="K68" s="22"/>
      <c r="L68" s="27"/>
    </row>
    <row r="69" spans="1:12" ht="14" thickBot="1">
      <c r="A69" s="220" t="s">
        <v>131</v>
      </c>
      <c r="B69" s="221"/>
      <c r="C69" s="222"/>
      <c r="D69" s="223"/>
      <c r="E69" s="224"/>
      <c r="F69" s="225"/>
      <c r="G69" s="111"/>
      <c r="H69" s="111"/>
      <c r="I69" s="112"/>
      <c r="J69" s="111"/>
      <c r="K69" s="111"/>
      <c r="L69" s="25"/>
    </row>
    <row r="70" spans="1:12">
      <c r="A70" s="226" t="s">
        <v>105</v>
      </c>
      <c r="B70" s="227"/>
      <c r="C70" s="228"/>
      <c r="D70" s="229"/>
      <c r="E70" s="230"/>
      <c r="F70" s="231"/>
      <c r="G70" s="111"/>
      <c r="H70" s="111"/>
      <c r="I70" s="112"/>
      <c r="J70" s="111"/>
      <c r="K70" s="111"/>
      <c r="L70" s="25"/>
    </row>
    <row r="71" spans="1:12" ht="20" customHeight="1">
      <c r="A71" s="236" t="s">
        <v>132</v>
      </c>
      <c r="B71" s="216"/>
      <c r="C71" s="197"/>
      <c r="D71" s="198"/>
      <c r="E71" s="198"/>
      <c r="F71" s="200"/>
      <c r="G71" s="111"/>
      <c r="H71" s="111"/>
      <c r="I71" s="112"/>
      <c r="J71" s="111"/>
      <c r="K71" s="111"/>
      <c r="L71" s="25"/>
    </row>
    <row r="72" spans="1:12" ht="20" customHeight="1">
      <c r="A72" s="215" t="s">
        <v>147</v>
      </c>
      <c r="B72" s="216"/>
      <c r="C72" s="197">
        <v>1</v>
      </c>
      <c r="D72" s="198">
        <v>39000</v>
      </c>
      <c r="E72" s="198">
        <f>C72*D72</f>
        <v>39000</v>
      </c>
      <c r="F72" s="200"/>
      <c r="G72" s="111"/>
      <c r="H72" s="111"/>
      <c r="I72" s="112"/>
      <c r="J72" s="111"/>
      <c r="K72" s="111"/>
      <c r="L72" s="25"/>
    </row>
    <row r="73" spans="1:12" ht="20" customHeight="1">
      <c r="A73" s="215" t="s">
        <v>182</v>
      </c>
      <c r="B73" s="216"/>
      <c r="C73" s="197">
        <v>0</v>
      </c>
      <c r="D73" s="198">
        <v>0</v>
      </c>
      <c r="E73" s="198">
        <f>C73*D73</f>
        <v>0</v>
      </c>
      <c r="F73" s="200"/>
      <c r="G73" s="111"/>
      <c r="H73" s="111"/>
      <c r="I73" s="112"/>
      <c r="J73" s="111"/>
      <c r="K73" s="111"/>
      <c r="L73" s="25"/>
    </row>
    <row r="74" spans="1:12" ht="20" customHeight="1">
      <c r="A74" s="236" t="s">
        <v>133</v>
      </c>
      <c r="B74" s="216"/>
      <c r="C74" s="197"/>
      <c r="D74" s="198"/>
      <c r="E74" s="198"/>
      <c r="F74" s="200"/>
      <c r="G74" s="111"/>
      <c r="H74" s="111"/>
      <c r="I74" s="112"/>
      <c r="J74" s="111"/>
      <c r="K74" s="111"/>
      <c r="L74" s="25"/>
    </row>
    <row r="75" spans="1:12" ht="20" customHeight="1">
      <c r="A75" s="215" t="s">
        <v>193</v>
      </c>
      <c r="B75" s="216"/>
      <c r="C75" s="197">
        <v>0</v>
      </c>
      <c r="D75" s="198">
        <v>0</v>
      </c>
      <c r="E75" s="198">
        <v>0</v>
      </c>
      <c r="F75" s="200"/>
      <c r="G75" s="111"/>
      <c r="H75" s="111"/>
      <c r="I75" s="112"/>
      <c r="J75" s="111"/>
      <c r="K75" s="111"/>
      <c r="L75" s="25"/>
    </row>
    <row r="76" spans="1:12" ht="20" customHeight="1">
      <c r="A76" s="215" t="s">
        <v>265</v>
      </c>
      <c r="B76" s="216"/>
      <c r="C76" s="197">
        <v>2</v>
      </c>
      <c r="D76" s="198">
        <v>13650</v>
      </c>
      <c r="E76" s="198">
        <f t="shared" ref="E76:E78" si="0">C76*D76</f>
        <v>27300</v>
      </c>
      <c r="F76" s="200"/>
      <c r="G76" s="111"/>
      <c r="H76" s="111"/>
      <c r="I76" s="112"/>
      <c r="J76" s="111"/>
      <c r="K76" s="111"/>
      <c r="L76" s="25"/>
    </row>
    <row r="77" spans="1:12" ht="20" customHeight="1">
      <c r="A77" s="215" t="s">
        <v>148</v>
      </c>
      <c r="B77" s="216"/>
      <c r="C77" s="197">
        <v>2</v>
      </c>
      <c r="D77" s="198">
        <v>3412.5</v>
      </c>
      <c r="E77" s="198">
        <f t="shared" si="0"/>
        <v>6825</v>
      </c>
      <c r="F77" s="200"/>
      <c r="G77" s="111"/>
      <c r="H77" s="111"/>
      <c r="I77" s="112"/>
      <c r="J77" s="111"/>
      <c r="K77" s="111"/>
      <c r="L77" s="25"/>
    </row>
    <row r="78" spans="1:12" ht="20" customHeight="1">
      <c r="A78" s="215" t="s">
        <v>149</v>
      </c>
      <c r="B78" s="216"/>
      <c r="C78" s="197">
        <v>2</v>
      </c>
      <c r="D78" s="198">
        <v>3412.5</v>
      </c>
      <c r="E78" s="198">
        <f t="shared" si="0"/>
        <v>6825</v>
      </c>
      <c r="F78" s="200"/>
      <c r="G78" s="111"/>
      <c r="H78" s="111"/>
      <c r="I78" s="112"/>
      <c r="J78" s="111"/>
      <c r="K78" s="111"/>
      <c r="L78" s="25"/>
    </row>
    <row r="79" spans="1:12">
      <c r="A79" s="161"/>
      <c r="B79" s="184"/>
      <c r="D79" s="149"/>
      <c r="E79" s="149"/>
      <c r="F79" s="185"/>
      <c r="G79" s="111"/>
      <c r="H79" s="111"/>
      <c r="I79" s="112"/>
      <c r="J79" s="111"/>
      <c r="K79" s="111"/>
      <c r="L79" s="25"/>
    </row>
    <row r="80" spans="1:12">
      <c r="A80" s="152" t="s">
        <v>108</v>
      </c>
      <c r="B80" s="153"/>
      <c r="C80" s="154"/>
      <c r="D80" s="155"/>
      <c r="E80" s="155">
        <f>SUM(E71:E78)</f>
        <v>79950</v>
      </c>
      <c r="F80" s="156">
        <f>E80</f>
        <v>79950</v>
      </c>
      <c r="G80" s="111"/>
      <c r="H80" s="111"/>
      <c r="I80" s="112"/>
      <c r="J80" s="111"/>
      <c r="K80" s="111"/>
      <c r="L80" s="25"/>
    </row>
    <row r="81" spans="1:12">
      <c r="A81" s="161"/>
      <c r="B81" s="184"/>
      <c r="C81" s="167"/>
      <c r="D81" s="149"/>
      <c r="E81" s="149"/>
      <c r="F81" s="185"/>
      <c r="G81" s="111"/>
      <c r="H81" s="111"/>
      <c r="I81" s="112"/>
      <c r="J81" s="111"/>
      <c r="K81" s="111"/>
      <c r="L81" s="25"/>
    </row>
    <row r="82" spans="1:12">
      <c r="A82" s="226" t="s">
        <v>106</v>
      </c>
      <c r="B82" s="227"/>
      <c r="C82" s="228"/>
      <c r="D82" s="229"/>
      <c r="E82" s="230"/>
      <c r="F82" s="231"/>
      <c r="G82" s="111"/>
      <c r="H82" s="111"/>
      <c r="I82" s="112"/>
      <c r="J82" s="111"/>
      <c r="K82" s="111"/>
      <c r="L82" s="25"/>
    </row>
    <row r="83" spans="1:12" ht="20" customHeight="1">
      <c r="A83" s="236" t="s">
        <v>134</v>
      </c>
      <c r="B83" s="216"/>
      <c r="C83" s="197"/>
      <c r="D83" s="198"/>
      <c r="E83" s="198"/>
      <c r="F83" s="200"/>
      <c r="G83" s="111"/>
      <c r="H83" s="111"/>
      <c r="I83" s="112"/>
      <c r="J83" s="111"/>
      <c r="K83" s="111"/>
      <c r="L83" s="25"/>
    </row>
    <row r="84" spans="1:12" ht="33" customHeight="1">
      <c r="A84" s="215" t="s">
        <v>176</v>
      </c>
      <c r="B84" s="216"/>
      <c r="C84" s="197">
        <v>750</v>
      </c>
      <c r="D84" s="198">
        <v>119.6</v>
      </c>
      <c r="E84" s="198">
        <f>C84*D84</f>
        <v>89700</v>
      </c>
      <c r="F84" s="200"/>
      <c r="G84" s="111"/>
      <c r="H84" s="111"/>
      <c r="I84" s="112"/>
      <c r="J84" s="111"/>
      <c r="K84" s="111"/>
      <c r="L84" s="25"/>
    </row>
    <row r="85" spans="1:12" ht="29" customHeight="1">
      <c r="A85" s="215" t="s">
        <v>177</v>
      </c>
      <c r="B85" s="216"/>
      <c r="C85" s="197">
        <v>750</v>
      </c>
      <c r="D85" s="198">
        <v>119.6</v>
      </c>
      <c r="E85" s="198">
        <f>C85*D85</f>
        <v>89700</v>
      </c>
      <c r="F85" s="200"/>
      <c r="G85" s="111"/>
      <c r="H85" s="111"/>
      <c r="I85" s="112"/>
      <c r="J85" s="111"/>
      <c r="K85" s="111"/>
      <c r="L85" s="25"/>
    </row>
    <row r="86" spans="1:12" ht="20" customHeight="1">
      <c r="A86" s="295" t="s">
        <v>135</v>
      </c>
      <c r="B86" s="296"/>
      <c r="C86" s="197"/>
      <c r="D86" s="198"/>
      <c r="E86" s="198"/>
      <c r="F86" s="200"/>
    </row>
    <row r="87" spans="1:12" ht="20" customHeight="1">
      <c r="A87" s="215" t="s">
        <v>180</v>
      </c>
      <c r="B87" s="216"/>
      <c r="C87" s="197">
        <v>750</v>
      </c>
      <c r="D87" s="198">
        <v>32.5</v>
      </c>
      <c r="E87" s="198">
        <f>C87*D87</f>
        <v>24375</v>
      </c>
      <c r="F87" s="200"/>
      <c r="G87" s="111"/>
      <c r="H87" s="111"/>
      <c r="I87" s="112"/>
      <c r="J87" s="111"/>
      <c r="K87" s="111"/>
      <c r="L87" s="25"/>
    </row>
    <row r="88" spans="1:12" ht="20" customHeight="1">
      <c r="A88" s="215"/>
      <c r="B88" s="216"/>
      <c r="C88" s="197"/>
      <c r="D88" s="198"/>
      <c r="E88" s="198"/>
      <c r="F88" s="200"/>
      <c r="G88" s="111"/>
      <c r="H88" s="111"/>
      <c r="I88" s="112"/>
      <c r="J88" s="111"/>
      <c r="K88" s="111"/>
      <c r="L88" s="25"/>
    </row>
    <row r="89" spans="1:12">
      <c r="A89" s="151"/>
      <c r="B89" s="22"/>
      <c r="E89" s="149"/>
      <c r="F89" s="150"/>
    </row>
    <row r="90" spans="1:12">
      <c r="A90" s="152" t="s">
        <v>109</v>
      </c>
      <c r="B90" s="153"/>
      <c r="C90" s="154"/>
      <c r="D90" s="155"/>
      <c r="E90" s="155">
        <f>SUM(E83:E88)</f>
        <v>203775</v>
      </c>
      <c r="F90" s="156">
        <f>E90</f>
        <v>203775</v>
      </c>
    </row>
    <row r="91" spans="1:12">
      <c r="A91" s="137"/>
      <c r="E91" s="149"/>
      <c r="F91" s="150"/>
    </row>
    <row r="92" spans="1:12">
      <c r="A92" s="291" t="s">
        <v>110</v>
      </c>
      <c r="B92" s="292"/>
      <c r="C92" s="293"/>
      <c r="D92" s="293"/>
      <c r="E92" s="293"/>
      <c r="F92" s="294"/>
    </row>
    <row r="93" spans="1:12" ht="20" customHeight="1">
      <c r="A93" s="236" t="s">
        <v>136</v>
      </c>
      <c r="B93" s="216"/>
      <c r="C93" s="197"/>
      <c r="D93" s="198"/>
      <c r="E93" s="198"/>
      <c r="F93" s="200"/>
      <c r="G93" s="111"/>
      <c r="H93" s="111"/>
      <c r="I93" s="112"/>
      <c r="J93" s="111"/>
      <c r="K93" s="111"/>
      <c r="L93" s="25"/>
    </row>
    <row r="94" spans="1:12" ht="20" customHeight="1">
      <c r="A94" s="215" t="s">
        <v>138</v>
      </c>
      <c r="B94" s="216"/>
      <c r="C94" s="197">
        <v>0</v>
      </c>
      <c r="D94" s="198">
        <v>0</v>
      </c>
      <c r="E94" s="198">
        <f>C94*D94</f>
        <v>0</v>
      </c>
      <c r="F94" s="200"/>
      <c r="G94" s="111"/>
      <c r="H94" s="111"/>
      <c r="I94" s="112"/>
      <c r="J94" s="111"/>
      <c r="K94" s="111"/>
      <c r="L94" s="25"/>
    </row>
    <row r="95" spans="1:12" ht="20" customHeight="1">
      <c r="A95" s="236" t="s">
        <v>137</v>
      </c>
      <c r="B95" s="216"/>
      <c r="C95" s="197"/>
      <c r="D95" s="198"/>
      <c r="E95" s="198"/>
      <c r="F95" s="200"/>
      <c r="G95" s="111"/>
      <c r="H95" s="111"/>
      <c r="I95" s="112"/>
      <c r="J95" s="111"/>
      <c r="K95" s="111"/>
      <c r="L95" s="25"/>
    </row>
    <row r="96" spans="1:12" ht="20" customHeight="1">
      <c r="A96" s="215" t="s">
        <v>139</v>
      </c>
      <c r="B96" s="216"/>
      <c r="C96" s="197">
        <v>0</v>
      </c>
      <c r="D96" s="198">
        <v>0</v>
      </c>
      <c r="E96" s="198">
        <f>C96*D96</f>
        <v>0</v>
      </c>
      <c r="F96" s="200"/>
      <c r="G96" s="111"/>
      <c r="H96" s="111"/>
      <c r="I96" s="112"/>
      <c r="J96" s="111"/>
      <c r="K96" s="111"/>
      <c r="L96" s="25"/>
    </row>
    <row r="97" spans="1:12">
      <c r="A97" s="187"/>
      <c r="B97" s="186"/>
      <c r="C97" s="157"/>
      <c r="D97" s="157"/>
      <c r="E97" s="157"/>
      <c r="F97" s="158"/>
    </row>
    <row r="98" spans="1:12">
      <c r="A98" s="152" t="s">
        <v>111</v>
      </c>
      <c r="B98" s="153"/>
      <c r="C98" s="154"/>
      <c r="D98" s="155"/>
      <c r="E98" s="155">
        <f>SUM(E93:E96)</f>
        <v>0</v>
      </c>
      <c r="F98" s="156">
        <f>E98</f>
        <v>0</v>
      </c>
    </row>
    <row r="99" spans="1:12">
      <c r="A99" s="187"/>
      <c r="B99" s="186"/>
      <c r="C99" s="157"/>
      <c r="D99" s="157"/>
      <c r="E99" s="157"/>
      <c r="F99" s="158"/>
    </row>
    <row r="100" spans="1:12" s="21" customFormat="1">
      <c r="A100" s="291" t="s">
        <v>157</v>
      </c>
      <c r="B100" s="292"/>
      <c r="C100" s="293"/>
      <c r="D100" s="293"/>
      <c r="E100" s="293"/>
      <c r="F100" s="294"/>
      <c r="J100" s="110"/>
      <c r="K100" s="22"/>
      <c r="L100" s="27"/>
    </row>
    <row r="101" spans="1:12" ht="20" customHeight="1">
      <c r="A101" s="215" t="s">
        <v>151</v>
      </c>
      <c r="B101" s="216"/>
      <c r="C101" s="197">
        <v>0</v>
      </c>
      <c r="D101" s="198">
        <v>0</v>
      </c>
      <c r="E101" s="198">
        <f t="shared" ref="E101:E106" si="1">C101*D101</f>
        <v>0</v>
      </c>
      <c r="F101" s="200"/>
      <c r="G101" s="111"/>
      <c r="H101" s="111"/>
      <c r="I101" s="112"/>
      <c r="J101" s="111"/>
      <c r="K101" s="111"/>
      <c r="L101" s="25"/>
    </row>
    <row r="102" spans="1:12" ht="20" customHeight="1">
      <c r="A102" s="215" t="s">
        <v>152</v>
      </c>
      <c r="B102" s="216"/>
      <c r="C102" s="197">
        <v>0</v>
      </c>
      <c r="D102" s="198">
        <v>0</v>
      </c>
      <c r="E102" s="198">
        <f t="shared" si="1"/>
        <v>0</v>
      </c>
      <c r="F102" s="200"/>
      <c r="G102" s="111"/>
      <c r="H102" s="111"/>
      <c r="I102" s="112"/>
      <c r="J102" s="111"/>
      <c r="K102" s="111"/>
      <c r="L102" s="25"/>
    </row>
    <row r="103" spans="1:12" ht="20" customHeight="1">
      <c r="A103" s="215" t="s">
        <v>153</v>
      </c>
      <c r="B103" s="216"/>
      <c r="C103" s="197">
        <v>0</v>
      </c>
      <c r="D103" s="198">
        <v>0</v>
      </c>
      <c r="E103" s="198">
        <f t="shared" si="1"/>
        <v>0</v>
      </c>
      <c r="F103" s="200"/>
      <c r="G103" s="111"/>
      <c r="H103" s="111"/>
      <c r="I103" s="112"/>
      <c r="J103" s="111"/>
      <c r="K103" s="111"/>
      <c r="L103" s="25"/>
    </row>
    <row r="104" spans="1:12" ht="20" customHeight="1">
      <c r="A104" s="215" t="s">
        <v>169</v>
      </c>
      <c r="B104" s="216"/>
      <c r="C104" s="197">
        <v>0</v>
      </c>
      <c r="D104" s="198">
        <v>0</v>
      </c>
      <c r="E104" s="198">
        <f t="shared" si="1"/>
        <v>0</v>
      </c>
      <c r="F104" s="200"/>
      <c r="G104" s="111"/>
      <c r="H104" s="111"/>
      <c r="I104" s="112"/>
      <c r="J104" s="111"/>
      <c r="K104" s="111"/>
      <c r="L104" s="25"/>
    </row>
    <row r="105" spans="1:12" ht="20" customHeight="1">
      <c r="A105" s="215" t="s">
        <v>154</v>
      </c>
      <c r="B105" s="216"/>
      <c r="C105" s="197">
        <v>0</v>
      </c>
      <c r="D105" s="198">
        <v>0</v>
      </c>
      <c r="E105" s="198">
        <f t="shared" si="1"/>
        <v>0</v>
      </c>
      <c r="F105" s="200"/>
      <c r="G105" s="111"/>
      <c r="H105" s="111"/>
      <c r="I105" s="112"/>
      <c r="J105" s="111"/>
      <c r="K105" s="111"/>
      <c r="L105" s="25"/>
    </row>
    <row r="106" spans="1:12" ht="20" customHeight="1">
      <c r="A106" s="215" t="s">
        <v>155</v>
      </c>
      <c r="B106" s="216"/>
      <c r="C106" s="197">
        <v>0</v>
      </c>
      <c r="D106" s="198">
        <v>0</v>
      </c>
      <c r="E106" s="198">
        <f t="shared" si="1"/>
        <v>0</v>
      </c>
      <c r="F106" s="200"/>
      <c r="G106" s="111"/>
      <c r="H106" s="111"/>
      <c r="I106" s="112"/>
      <c r="J106" s="111"/>
      <c r="K106" s="111"/>
      <c r="L106" s="25"/>
    </row>
    <row r="107" spans="1:12" ht="20" customHeight="1">
      <c r="A107" s="215" t="s">
        <v>170</v>
      </c>
      <c r="B107" s="216"/>
      <c r="C107" s="197">
        <v>0</v>
      </c>
      <c r="D107" s="198">
        <v>0</v>
      </c>
      <c r="E107" s="198">
        <f>C107*D107</f>
        <v>0</v>
      </c>
      <c r="F107" s="200"/>
      <c r="G107" s="111"/>
      <c r="H107" s="111"/>
      <c r="I107" s="112"/>
      <c r="J107" s="111"/>
      <c r="K107" s="111"/>
      <c r="L107" s="25"/>
    </row>
    <row r="108" spans="1:12" ht="20" customHeight="1">
      <c r="A108" s="215" t="s">
        <v>171</v>
      </c>
      <c r="B108" s="216"/>
      <c r="C108" s="197">
        <v>0</v>
      </c>
      <c r="D108" s="198">
        <v>0</v>
      </c>
      <c r="E108" s="198">
        <f>C108*D108</f>
        <v>0</v>
      </c>
      <c r="F108" s="200"/>
      <c r="G108" s="111"/>
      <c r="H108" s="111"/>
      <c r="I108" s="112"/>
      <c r="J108" s="111"/>
      <c r="K108" s="111"/>
      <c r="L108" s="25"/>
    </row>
    <row r="109" spans="1:12" ht="20" customHeight="1">
      <c r="A109" s="215" t="s">
        <v>172</v>
      </c>
      <c r="B109" s="216"/>
      <c r="C109" s="197">
        <v>0</v>
      </c>
      <c r="D109" s="198">
        <v>0</v>
      </c>
      <c r="E109" s="198">
        <f>C109*D109</f>
        <v>0</v>
      </c>
      <c r="F109" s="200"/>
      <c r="G109" s="111"/>
      <c r="H109" s="111"/>
      <c r="I109" s="112"/>
      <c r="J109" s="111"/>
      <c r="K109" s="111"/>
      <c r="L109" s="25"/>
    </row>
    <row r="110" spans="1:12" s="21" customFormat="1">
      <c r="A110" s="137"/>
      <c r="B110" s="20"/>
      <c r="C110" s="160"/>
      <c r="D110" s="149"/>
      <c r="E110" s="149"/>
      <c r="F110" s="150"/>
      <c r="J110" s="110"/>
      <c r="K110" s="22"/>
      <c r="L110" s="27"/>
    </row>
    <row r="111" spans="1:12" s="21" customFormat="1">
      <c r="A111" s="152" t="s">
        <v>112</v>
      </c>
      <c r="B111" s="153"/>
      <c r="C111" s="154"/>
      <c r="D111" s="155"/>
      <c r="E111" s="155">
        <f>SUM(E101:E109)</f>
        <v>0</v>
      </c>
      <c r="F111" s="156">
        <f>E111</f>
        <v>0</v>
      </c>
      <c r="J111" s="110"/>
      <c r="K111" s="22"/>
      <c r="L111" s="27"/>
    </row>
    <row r="112" spans="1:12" s="21" customFormat="1">
      <c r="A112" s="137"/>
      <c r="B112" s="20"/>
      <c r="C112" s="160"/>
      <c r="D112" s="149"/>
      <c r="E112" s="149"/>
      <c r="F112" s="150"/>
      <c r="J112" s="110"/>
      <c r="K112" s="22"/>
      <c r="L112" s="27"/>
    </row>
    <row r="113" spans="1:12" s="21" customFormat="1">
      <c r="A113" s="291" t="s">
        <v>158</v>
      </c>
      <c r="B113" s="292"/>
      <c r="C113" s="293"/>
      <c r="D113" s="293"/>
      <c r="E113" s="293"/>
      <c r="F113" s="294"/>
      <c r="J113" s="110"/>
      <c r="K113" s="22"/>
      <c r="L113" s="27"/>
    </row>
    <row r="114" spans="1:12" ht="20" customHeight="1">
      <c r="A114" s="215" t="s">
        <v>156</v>
      </c>
      <c r="B114" s="216"/>
      <c r="C114" s="197">
        <v>2</v>
      </c>
      <c r="D114" s="198">
        <v>1170</v>
      </c>
      <c r="E114" s="198">
        <f t="shared" ref="E114" si="2">C114*D114</f>
        <v>2340</v>
      </c>
      <c r="F114" s="200"/>
      <c r="G114" s="111"/>
      <c r="H114" s="111"/>
      <c r="I114" s="112"/>
      <c r="J114" s="111"/>
      <c r="K114" s="111"/>
      <c r="L114" s="25"/>
    </row>
    <row r="115" spans="1:12" s="21" customFormat="1">
      <c r="A115" s="137"/>
      <c r="B115" s="20"/>
      <c r="C115" s="160"/>
      <c r="D115" s="149"/>
      <c r="E115" s="149"/>
      <c r="F115" s="150"/>
      <c r="J115" s="110"/>
      <c r="K115" s="22"/>
      <c r="L115" s="27"/>
    </row>
    <row r="116" spans="1:12">
      <c r="A116" s="152" t="s">
        <v>113</v>
      </c>
      <c r="B116" s="153"/>
      <c r="C116" s="154"/>
      <c r="D116" s="155"/>
      <c r="E116" s="155">
        <f>SUM(E114:E114)</f>
        <v>2340</v>
      </c>
      <c r="F116" s="156">
        <f>E116</f>
        <v>2340</v>
      </c>
    </row>
    <row r="117" spans="1:12">
      <c r="A117" s="165"/>
      <c r="B117" s="166"/>
      <c r="C117" s="167"/>
      <c r="D117" s="168"/>
      <c r="E117" s="168"/>
      <c r="F117" s="169"/>
    </row>
    <row r="118" spans="1:12">
      <c r="A118" s="226" t="s">
        <v>159</v>
      </c>
      <c r="B118" s="227"/>
      <c r="C118" s="228"/>
      <c r="D118" s="229"/>
      <c r="E118" s="230"/>
      <c r="F118" s="231"/>
    </row>
    <row r="119" spans="1:12" ht="20" customHeight="1">
      <c r="A119" s="215" t="s">
        <v>229</v>
      </c>
      <c r="B119" s="216"/>
      <c r="C119" s="197">
        <v>1</v>
      </c>
      <c r="D119" s="198">
        <v>26585</v>
      </c>
      <c r="E119" s="198">
        <f>C119*D119</f>
        <v>26585</v>
      </c>
      <c r="F119" s="200"/>
      <c r="G119" s="111"/>
      <c r="H119" s="111"/>
      <c r="I119" s="112"/>
      <c r="J119" s="111"/>
      <c r="K119" s="111"/>
      <c r="L119" s="25"/>
    </row>
    <row r="120" spans="1:12">
      <c r="A120" s="137"/>
      <c r="F120" s="150"/>
    </row>
    <row r="121" spans="1:12">
      <c r="A121" s="152" t="s">
        <v>114</v>
      </c>
      <c r="B121" s="153"/>
      <c r="C121" s="154"/>
      <c r="D121" s="155"/>
      <c r="E121" s="155">
        <f>SUM(E119:E119)</f>
        <v>26585</v>
      </c>
      <c r="F121" s="156">
        <f>E121</f>
        <v>26585</v>
      </c>
    </row>
    <row r="122" spans="1:12" s="21" customFormat="1">
      <c r="A122" s="22"/>
      <c r="B122" s="22"/>
      <c r="C122" s="22"/>
      <c r="D122" s="22"/>
      <c r="E122" s="22"/>
      <c r="F122" s="140"/>
      <c r="J122" s="110"/>
      <c r="K122" s="22"/>
      <c r="L122" s="27"/>
    </row>
    <row r="123" spans="1:12">
      <c r="A123" s="226" t="s">
        <v>160</v>
      </c>
      <c r="B123" s="227"/>
      <c r="C123" s="228"/>
      <c r="D123" s="229"/>
      <c r="E123" s="230"/>
      <c r="F123" s="231"/>
    </row>
    <row r="124" spans="1:12" ht="20" customHeight="1">
      <c r="A124" s="236" t="s">
        <v>161</v>
      </c>
      <c r="B124" s="216"/>
      <c r="C124" s="197"/>
      <c r="D124" s="198"/>
      <c r="E124" s="198"/>
      <c r="F124" s="200"/>
      <c r="G124" s="111"/>
      <c r="H124" s="111"/>
      <c r="I124" s="112"/>
      <c r="J124" s="111"/>
      <c r="K124" s="111"/>
      <c r="L124" s="25"/>
    </row>
    <row r="125" spans="1:12" ht="20" customHeight="1">
      <c r="A125" s="215" t="s">
        <v>162</v>
      </c>
      <c r="B125" s="216"/>
      <c r="C125" s="197">
        <v>1</v>
      </c>
      <c r="D125" s="198">
        <v>7800</v>
      </c>
      <c r="E125" s="198">
        <f>C125*D125</f>
        <v>7800</v>
      </c>
      <c r="F125" s="200"/>
      <c r="G125" s="111"/>
      <c r="H125" s="111"/>
      <c r="I125" s="112"/>
      <c r="J125" s="111"/>
      <c r="K125" s="111"/>
      <c r="L125" s="25"/>
    </row>
    <row r="126" spans="1:12" ht="42" customHeight="1">
      <c r="A126" s="215" t="s">
        <v>194</v>
      </c>
      <c r="B126" s="216"/>
      <c r="C126" s="197"/>
      <c r="D126" s="198"/>
      <c r="E126" s="198"/>
      <c r="F126" s="200"/>
      <c r="G126" s="111"/>
      <c r="H126" s="111"/>
      <c r="I126" s="112"/>
      <c r="J126" s="111"/>
      <c r="K126" s="111"/>
      <c r="L126" s="25"/>
    </row>
    <row r="127" spans="1:12">
      <c r="A127" s="137"/>
      <c r="F127" s="150"/>
    </row>
    <row r="128" spans="1:12">
      <c r="A128" s="152" t="s">
        <v>164</v>
      </c>
      <c r="B128" s="153"/>
      <c r="C128" s="154"/>
      <c r="D128" s="155"/>
      <c r="E128" s="155">
        <f>SUM(E124:E126)</f>
        <v>7800</v>
      </c>
      <c r="F128" s="156">
        <f>E128</f>
        <v>7800</v>
      </c>
    </row>
    <row r="129" spans="1:12" customFormat="1"/>
    <row r="130" spans="1:12">
      <c r="A130" s="226" t="s">
        <v>107</v>
      </c>
      <c r="B130" s="227"/>
      <c r="C130" s="228"/>
      <c r="D130" s="229"/>
      <c r="E130" s="230"/>
      <c r="F130" s="231"/>
    </row>
    <row r="131" spans="1:12" ht="20" customHeight="1">
      <c r="A131" s="215" t="s">
        <v>166</v>
      </c>
      <c r="B131" s="216"/>
      <c r="C131" s="197">
        <v>1</v>
      </c>
      <c r="D131" s="198">
        <v>6240</v>
      </c>
      <c r="E131" s="198">
        <f>C131*D131</f>
        <v>6240</v>
      </c>
      <c r="F131" s="200"/>
      <c r="G131" s="111"/>
      <c r="H131" s="111"/>
      <c r="I131" s="112"/>
      <c r="J131" s="111"/>
      <c r="K131" s="111"/>
      <c r="L131" s="25"/>
    </row>
    <row r="132" spans="1:12">
      <c r="A132" s="137"/>
      <c r="F132" s="150"/>
    </row>
    <row r="133" spans="1:12">
      <c r="A133" s="152" t="s">
        <v>115</v>
      </c>
      <c r="B133" s="153"/>
      <c r="C133" s="154"/>
      <c r="D133" s="155"/>
      <c r="E133" s="155">
        <f>SUM(E131:E131)</f>
        <v>6240</v>
      </c>
      <c r="F133" s="156">
        <f>E133</f>
        <v>6240</v>
      </c>
    </row>
    <row r="134" spans="1:12">
      <c r="A134" s="165"/>
      <c r="B134" s="166"/>
      <c r="C134" s="167"/>
      <c r="D134" s="168"/>
      <c r="E134" s="168"/>
      <c r="F134" s="169"/>
    </row>
    <row r="135" spans="1:12">
      <c r="A135" s="226" t="s">
        <v>202</v>
      </c>
      <c r="B135" s="227"/>
      <c r="C135" s="228"/>
      <c r="D135" s="229"/>
      <c r="E135" s="230"/>
      <c r="F135" s="231"/>
    </row>
    <row r="136" spans="1:12" ht="20" customHeight="1">
      <c r="A136" s="215" t="s">
        <v>203</v>
      </c>
      <c r="B136" s="216"/>
      <c r="C136" s="197">
        <v>1</v>
      </c>
      <c r="D136" s="198">
        <v>12500</v>
      </c>
      <c r="E136" s="198">
        <f>C136*D136</f>
        <v>12500</v>
      </c>
      <c r="F136" s="200"/>
      <c r="G136" s="111"/>
      <c r="H136" s="111"/>
      <c r="I136" s="237"/>
      <c r="J136" s="111"/>
      <c r="K136" s="111"/>
      <c r="L136" s="25"/>
    </row>
    <row r="137" spans="1:12">
      <c r="A137" s="137"/>
      <c r="F137" s="150"/>
    </row>
    <row r="138" spans="1:12">
      <c r="A138" s="152" t="s">
        <v>204</v>
      </c>
      <c r="B138" s="153"/>
      <c r="C138" s="154"/>
      <c r="D138" s="155"/>
      <c r="E138" s="155">
        <f>SUM(E136:E136)</f>
        <v>12500</v>
      </c>
      <c r="F138" s="156">
        <f>E138</f>
        <v>12500</v>
      </c>
    </row>
    <row r="139" spans="1:12" customFormat="1"/>
    <row r="140" spans="1:12" s="21" customFormat="1">
      <c r="A140" s="143" t="s">
        <v>52</v>
      </c>
      <c r="B140" s="144"/>
      <c r="C140" s="145"/>
      <c r="D140" s="146"/>
      <c r="E140" s="147"/>
      <c r="F140" s="148"/>
      <c r="J140" s="110"/>
      <c r="K140" s="22"/>
      <c r="L140" s="27"/>
    </row>
    <row r="141" spans="1:12" s="21" customFormat="1" ht="58">
      <c r="A141" s="202" t="s">
        <v>87</v>
      </c>
      <c r="B141" s="199"/>
      <c r="C141" s="197">
        <v>0</v>
      </c>
      <c r="D141" s="198">
        <v>0</v>
      </c>
      <c r="E141" s="198">
        <f t="shared" ref="E141:E147" si="3">C141*D141</f>
        <v>0</v>
      </c>
      <c r="F141" s="200"/>
      <c r="J141" s="110"/>
      <c r="K141" s="22"/>
      <c r="L141" s="27"/>
    </row>
    <row r="142" spans="1:12" s="21" customFormat="1">
      <c r="A142" s="202"/>
      <c r="B142" s="199"/>
      <c r="C142" s="197">
        <v>0</v>
      </c>
      <c r="D142" s="198">
        <v>0</v>
      </c>
      <c r="E142" s="198">
        <f t="shared" si="3"/>
        <v>0</v>
      </c>
      <c r="F142" s="200"/>
      <c r="J142" s="110"/>
      <c r="K142" s="22"/>
      <c r="L142" s="27"/>
    </row>
    <row r="143" spans="1:12" s="21" customFormat="1">
      <c r="A143" s="202"/>
      <c r="B143" s="199"/>
      <c r="C143" s="197">
        <v>0</v>
      </c>
      <c r="D143" s="198">
        <v>0</v>
      </c>
      <c r="E143" s="198">
        <f t="shared" si="3"/>
        <v>0</v>
      </c>
      <c r="F143" s="200"/>
      <c r="J143" s="110"/>
      <c r="K143" s="22"/>
      <c r="L143" s="27"/>
    </row>
    <row r="144" spans="1:12" s="21" customFormat="1">
      <c r="A144" s="203"/>
      <c r="B144" s="199"/>
      <c r="C144" s="197">
        <v>0</v>
      </c>
      <c r="D144" s="198">
        <v>0</v>
      </c>
      <c r="E144" s="198">
        <f t="shared" si="3"/>
        <v>0</v>
      </c>
      <c r="F144" s="200"/>
      <c r="J144" s="110"/>
      <c r="K144" s="22"/>
      <c r="L144" s="27"/>
    </row>
    <row r="145" spans="1:12" s="21" customFormat="1">
      <c r="A145" s="203"/>
      <c r="B145" s="199"/>
      <c r="C145" s="197">
        <v>0</v>
      </c>
      <c r="D145" s="198">
        <v>0</v>
      </c>
      <c r="E145" s="198">
        <f t="shared" si="3"/>
        <v>0</v>
      </c>
      <c r="F145" s="200"/>
      <c r="J145" s="110"/>
      <c r="K145" s="22"/>
      <c r="L145" s="27"/>
    </row>
    <row r="146" spans="1:12" s="21" customFormat="1">
      <c r="A146" s="202"/>
      <c r="B146" s="199"/>
      <c r="C146" s="197">
        <v>0</v>
      </c>
      <c r="D146" s="198">
        <v>0</v>
      </c>
      <c r="E146" s="198">
        <f t="shared" si="3"/>
        <v>0</v>
      </c>
      <c r="F146" s="200"/>
      <c r="J146" s="110"/>
      <c r="K146" s="22"/>
      <c r="L146" s="27"/>
    </row>
    <row r="147" spans="1:12" s="21" customFormat="1">
      <c r="A147" s="203"/>
      <c r="B147" s="199"/>
      <c r="C147" s="197">
        <v>0</v>
      </c>
      <c r="D147" s="198">
        <v>0</v>
      </c>
      <c r="E147" s="198">
        <f t="shared" si="3"/>
        <v>0</v>
      </c>
      <c r="F147" s="200"/>
      <c r="J147" s="110"/>
      <c r="K147" s="22"/>
      <c r="L147" s="27"/>
    </row>
    <row r="148" spans="1:12" s="21" customFormat="1">
      <c r="A148" s="192"/>
      <c r="B148" s="188"/>
      <c r="C148" s="27"/>
      <c r="D148" s="149"/>
      <c r="E148" s="149"/>
      <c r="F148" s="191"/>
      <c r="J148" s="110"/>
      <c r="K148" s="22"/>
      <c r="L148" s="27"/>
    </row>
    <row r="149" spans="1:12" s="21" customFormat="1">
      <c r="A149" s="152" t="s">
        <v>55</v>
      </c>
      <c r="B149" s="153"/>
      <c r="C149" s="154"/>
      <c r="D149" s="155"/>
      <c r="E149" s="155">
        <f>E141+E142+E143+E144+E145+E146+E147</f>
        <v>0</v>
      </c>
      <c r="F149" s="156">
        <f>E149</f>
        <v>0</v>
      </c>
      <c r="J149" s="110"/>
      <c r="K149" s="22"/>
      <c r="L149" s="27"/>
    </row>
    <row r="150" spans="1:12" s="21" customFormat="1" ht="14" thickBot="1">
      <c r="A150" s="22"/>
      <c r="B150" s="20"/>
      <c r="C150" s="27"/>
      <c r="D150" s="110"/>
      <c r="F150" s="150"/>
      <c r="J150" s="110"/>
      <c r="K150" s="22"/>
      <c r="L150" s="27"/>
    </row>
    <row r="151" spans="1:12" s="21" customFormat="1" ht="15" thickBot="1">
      <c r="A151" s="85" t="s">
        <v>88</v>
      </c>
      <c r="B151" s="129"/>
      <c r="C151" s="126"/>
      <c r="D151" s="86"/>
      <c r="E151" s="116">
        <f>F27+F37+F47+F56+F66</f>
        <v>60896.824999999997</v>
      </c>
      <c r="F151" s="150"/>
      <c r="J151" s="110"/>
      <c r="K151" s="22"/>
      <c r="L151" s="27"/>
    </row>
    <row r="152" spans="1:12" s="21" customFormat="1" ht="15" thickBot="1">
      <c r="A152" s="85" t="s">
        <v>130</v>
      </c>
      <c r="B152" s="129"/>
      <c r="C152" s="126"/>
      <c r="D152" s="86"/>
      <c r="E152" s="116">
        <f>F80+F90+F98+F111+F116+F121+F128+F133+F138</f>
        <v>339190</v>
      </c>
      <c r="F152" s="150"/>
      <c r="J152" s="110"/>
      <c r="K152" s="22"/>
      <c r="L152" s="27"/>
    </row>
    <row r="153" spans="1:12" s="21" customFormat="1" ht="15" thickBot="1">
      <c r="A153" s="196" t="s">
        <v>77</v>
      </c>
      <c r="B153" s="193"/>
      <c r="C153" s="194"/>
      <c r="D153" s="195"/>
      <c r="E153" s="116">
        <f>F149</f>
        <v>0</v>
      </c>
      <c r="F153" s="150"/>
      <c r="J153" s="110"/>
      <c r="K153" s="22"/>
      <c r="L153" s="27"/>
    </row>
    <row r="154" spans="1:12" s="21" customFormat="1">
      <c r="A154" s="137"/>
      <c r="B154" s="20"/>
      <c r="C154" s="27"/>
      <c r="D154" s="110"/>
      <c r="F154" s="150"/>
      <c r="J154" s="110"/>
      <c r="K154" s="22"/>
      <c r="L154" s="27"/>
    </row>
    <row r="155" spans="1:12" s="21" customFormat="1" ht="14">
      <c r="A155" s="208"/>
      <c r="B155" s="209"/>
      <c r="C155" s="210"/>
      <c r="D155" s="211"/>
      <c r="F155" s="150"/>
      <c r="J155" s="110"/>
      <c r="K155" s="22"/>
      <c r="L155" s="27"/>
    </row>
    <row r="156" spans="1:12" s="21" customFormat="1" ht="16">
      <c r="A156" s="170" t="s">
        <v>62</v>
      </c>
      <c r="B156" s="117"/>
      <c r="C156" s="127"/>
      <c r="D156" s="88"/>
      <c r="E156" s="89"/>
      <c r="F156" s="171">
        <f>E151+E152+E153</f>
        <v>400086.82500000001</v>
      </c>
      <c r="J156" s="110"/>
      <c r="K156" s="22"/>
      <c r="L156" s="27"/>
    </row>
    <row r="157" spans="1:12" s="21" customFormat="1" ht="16">
      <c r="A157" s="170" t="s">
        <v>44</v>
      </c>
      <c r="B157" s="117"/>
      <c r="C157" s="127"/>
      <c r="D157" s="88"/>
      <c r="E157" s="89"/>
      <c r="F157" s="172"/>
      <c r="J157" s="110"/>
      <c r="K157" s="22"/>
      <c r="L157" s="27"/>
    </row>
    <row r="158" spans="1:12" s="21" customFormat="1" ht="17" thickBot="1">
      <c r="A158" s="173" t="s">
        <v>63</v>
      </c>
      <c r="B158" s="118"/>
      <c r="C158" s="128"/>
      <c r="D158" s="90"/>
      <c r="E158" s="91"/>
      <c r="F158" s="174">
        <f>F156+F157</f>
        <v>400086.82500000001</v>
      </c>
      <c r="J158" s="110"/>
      <c r="K158" s="22"/>
      <c r="L158" s="27"/>
    </row>
    <row r="159" spans="1:12" s="21" customFormat="1" ht="14" thickTop="1">
      <c r="A159" s="137"/>
      <c r="B159" s="20"/>
      <c r="C159" s="27"/>
      <c r="D159" s="110"/>
      <c r="F159" s="150"/>
      <c r="J159" s="110"/>
      <c r="K159" s="22"/>
      <c r="L159" s="27"/>
    </row>
    <row r="160" spans="1:12" s="21" customFormat="1">
      <c r="A160" s="137"/>
      <c r="B160" s="20"/>
      <c r="C160" s="27"/>
      <c r="D160" s="110"/>
      <c r="F160" s="150"/>
      <c r="J160" s="110"/>
      <c r="K160" s="22"/>
      <c r="L160" s="27"/>
    </row>
    <row r="161" spans="1:12" s="21" customFormat="1" ht="14">
      <c r="A161" s="159" t="s">
        <v>58</v>
      </c>
      <c r="B161" s="119"/>
      <c r="C161" s="27"/>
      <c r="D161" s="110"/>
      <c r="F161" s="150"/>
      <c r="J161" s="110"/>
      <c r="K161" s="22"/>
      <c r="L161" s="27"/>
    </row>
    <row r="162" spans="1:12" s="21" customFormat="1" ht="15" thickBot="1">
      <c r="A162" s="201" t="s">
        <v>78</v>
      </c>
      <c r="B162" s="175"/>
      <c r="C162" s="176"/>
      <c r="D162" s="177"/>
      <c r="E162" s="178"/>
      <c r="F162" s="179"/>
      <c r="J162" s="110"/>
      <c r="K162" s="22"/>
      <c r="L162" s="27"/>
    </row>
    <row r="164" spans="1:12" s="21" customFormat="1" ht="14">
      <c r="A164" s="20" t="s">
        <v>59</v>
      </c>
      <c r="B164" s="20"/>
      <c r="C164" s="27"/>
      <c r="D164" s="110"/>
      <c r="J164" s="110"/>
      <c r="K164" s="22"/>
      <c r="L164" s="27"/>
    </row>
  </sheetData>
  <dataConsolidate/>
  <mergeCells count="18">
    <mergeCell ref="A39:F39"/>
    <mergeCell ref="D1:E1"/>
    <mergeCell ref="D2:E2"/>
    <mergeCell ref="D3:E3"/>
    <mergeCell ref="D4:E4"/>
    <mergeCell ref="D6:E6"/>
    <mergeCell ref="D7:E7"/>
    <mergeCell ref="D8:E8"/>
    <mergeCell ref="D9:E9"/>
    <mergeCell ref="A13:F13"/>
    <mergeCell ref="A22:B22"/>
    <mergeCell ref="A32:B32"/>
    <mergeCell ref="A86:B86"/>
    <mergeCell ref="A92:F92"/>
    <mergeCell ref="A100:F100"/>
    <mergeCell ref="A113:F113"/>
    <mergeCell ref="A49:F49"/>
    <mergeCell ref="A58:F58"/>
  </mergeCells>
  <dataValidations count="1">
    <dataValidation allowBlank="1" sqref="F7:G8 F1:G4 G13:H13 C1:C4 D149:F149 D57:F57 D53:F53 E140:F140 A7:A12 B10:F12 H1:H9 C6:C9 I10:I12 B1:B9 A1:A5 A140 A148:A149 C124:P127 B146:B150 D63:F63 A154:P65502 C14:P16 A151:B153 C150:F153 C141:F148 E118:F118 D90:P90 C111:F111 D112:F112 C116:F116 A120:B121 D110:F110 D115:F115 C113:F114 A69:B88 D121:F121 G121:P123 E123:F123 A124:C126 C119:P120 A123:B123 D128:F129 A127:B130 G128:P130 E130:F130 A131:C131 A90:B93 C131:P132 G138:P153 D117:F117 D138:F139 C79:D81 C136:P137 C64:F66 B119:C119 B94:B118 A95:A106 A110:A119 B140:B144 C17:F28 A13:B33 C54:F56 C83:F109 A63:B67 E69:F82 C69:D75 D133:F134 G133:P135 A132:B135 A137:B139 E135:F135 A136:C136 C30:D49 E29:F52 A35:B49 A53:B57 A58:F62 D67:F68 G17:P118 B68" xr:uid="{EF705486-F12E-754C-9E25-E29C9F26F1FF}"/>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6086-1B21-084B-9BE6-25E7BE65EA0D}">
  <sheetPr>
    <tabColor indexed="18"/>
  </sheetPr>
  <dimension ref="A1:L163"/>
  <sheetViews>
    <sheetView showGridLines="0" zoomScaleNormal="100" zoomScaleSheetLayoutView="75" workbookViewId="0">
      <selection activeCell="A4" sqref="A4"/>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86" t="s">
        <v>68</v>
      </c>
      <c r="E1" s="287"/>
      <c r="F1" s="134"/>
    </row>
    <row r="2" spans="1:12" s="27" customFormat="1" ht="23">
      <c r="A2" s="135"/>
      <c r="B2" s="20"/>
      <c r="C2" s="123" t="s">
        <v>25</v>
      </c>
      <c r="D2" s="288" t="s">
        <v>81</v>
      </c>
      <c r="E2" s="280"/>
      <c r="F2" s="136"/>
    </row>
    <row r="3" spans="1:12" s="27" customFormat="1" ht="28">
      <c r="A3" s="135" t="s">
        <v>67</v>
      </c>
      <c r="B3" s="20"/>
      <c r="C3" s="123" t="s">
        <v>64</v>
      </c>
      <c r="D3" s="290" t="s">
        <v>90</v>
      </c>
      <c r="E3" s="290"/>
      <c r="F3" s="136"/>
    </row>
    <row r="4" spans="1:12" s="27" customFormat="1" ht="28">
      <c r="A4" s="137"/>
      <c r="B4" s="20"/>
      <c r="C4" s="123" t="s">
        <v>26</v>
      </c>
      <c r="D4" s="288" t="s">
        <v>79</v>
      </c>
      <c r="E4" s="280"/>
      <c r="F4" s="136"/>
    </row>
    <row r="5" spans="1:12" s="27" customFormat="1" ht="19">
      <c r="A5" s="180" t="s">
        <v>60</v>
      </c>
      <c r="B5" s="121"/>
      <c r="F5" s="136"/>
    </row>
    <row r="6" spans="1:12" s="27" customFormat="1" ht="34">
      <c r="A6" s="181" t="s">
        <v>85</v>
      </c>
      <c r="B6" s="138"/>
      <c r="C6" s="123" t="s">
        <v>27</v>
      </c>
      <c r="D6" s="299" t="s">
        <v>123</v>
      </c>
      <c r="E6" s="299"/>
      <c r="F6" s="136"/>
    </row>
    <row r="7" spans="1:12" s="27" customFormat="1" ht="34">
      <c r="A7" s="181" t="s">
        <v>61</v>
      </c>
      <c r="B7" s="120"/>
      <c r="C7" s="124" t="s">
        <v>59</v>
      </c>
      <c r="D7" s="280"/>
      <c r="E7" s="280"/>
      <c r="F7" s="136"/>
    </row>
    <row r="8" spans="1:12" s="27" customFormat="1" ht="32" customHeight="1">
      <c r="A8" s="181" t="s">
        <v>66</v>
      </c>
      <c r="B8" s="122"/>
      <c r="C8" s="123" t="s">
        <v>59</v>
      </c>
      <c r="D8" s="280"/>
      <c r="E8" s="280"/>
      <c r="F8" s="136"/>
    </row>
    <row r="9" spans="1:12">
      <c r="A9" s="183" t="s">
        <v>82</v>
      </c>
      <c r="C9" s="125" t="s">
        <v>59</v>
      </c>
      <c r="D9" s="281"/>
      <c r="E9" s="282"/>
      <c r="F9" s="139"/>
      <c r="G9" s="22"/>
      <c r="H9" s="22"/>
      <c r="I9" s="22"/>
      <c r="J9" s="22"/>
      <c r="L9" s="22"/>
    </row>
    <row r="10" spans="1:12" ht="51">
      <c r="A10" s="181" t="s">
        <v>83</v>
      </c>
      <c r="B10" s="137"/>
      <c r="C10" s="20"/>
      <c r="E10" s="23"/>
      <c r="F10" s="139"/>
      <c r="G10" s="22"/>
      <c r="H10" s="22"/>
      <c r="I10" s="22"/>
      <c r="J10" s="22"/>
      <c r="L10" s="22"/>
    </row>
    <row r="11" spans="1:12" ht="36" customHeight="1" thickBot="1">
      <c r="A11" s="182" t="s">
        <v>84</v>
      </c>
      <c r="C11" s="20"/>
      <c r="E11" s="23"/>
      <c r="F11" s="139"/>
      <c r="G11" s="22"/>
      <c r="H11" s="22"/>
      <c r="I11" s="22"/>
      <c r="J11" s="22"/>
      <c r="L11" s="22"/>
    </row>
    <row r="12" spans="1:12">
      <c r="A12" s="137"/>
      <c r="C12" s="20"/>
      <c r="E12" s="23"/>
      <c r="F12" s="139"/>
      <c r="G12" s="22"/>
      <c r="H12" s="22"/>
      <c r="I12" s="22"/>
      <c r="J12" s="22"/>
      <c r="L12" s="22"/>
    </row>
    <row r="13" spans="1:12" s="24" customFormat="1">
      <c r="A13" s="283" t="s">
        <v>86</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128</v>
      </c>
      <c r="B15" s="184"/>
      <c r="C15" s="167"/>
      <c r="D15" s="217"/>
      <c r="E15" s="218"/>
      <c r="F15" s="185"/>
      <c r="G15" s="111"/>
      <c r="H15" s="111"/>
      <c r="I15" s="112"/>
      <c r="J15" s="111"/>
      <c r="K15" s="111"/>
      <c r="L15" s="25"/>
    </row>
    <row r="16" spans="1:12" ht="14" thickBot="1">
      <c r="A16" s="220" t="s">
        <v>104</v>
      </c>
      <c r="B16" s="221"/>
      <c r="C16" s="222"/>
      <c r="D16" s="223"/>
      <c r="E16" s="224"/>
      <c r="F16" s="225"/>
      <c r="G16" s="111"/>
      <c r="H16" s="111"/>
      <c r="I16" s="112"/>
      <c r="J16" s="111"/>
      <c r="K16" s="111"/>
      <c r="L16" s="25"/>
    </row>
    <row r="17" spans="1:12">
      <c r="A17" s="143" t="s">
        <v>91</v>
      </c>
      <c r="B17" s="144"/>
      <c r="C17" s="145"/>
      <c r="D17" s="146"/>
      <c r="E17" s="147"/>
      <c r="F17" s="148"/>
      <c r="G17" s="111"/>
      <c r="H17" s="111"/>
      <c r="I17" s="112"/>
      <c r="J17" s="111"/>
      <c r="K17" s="111"/>
      <c r="L17" s="25"/>
    </row>
    <row r="18" spans="1:12" ht="20" customHeight="1">
      <c r="A18" s="215" t="s">
        <v>100</v>
      </c>
      <c r="B18" s="216"/>
      <c r="C18" s="197">
        <v>19</v>
      </c>
      <c r="D18" s="198">
        <v>975</v>
      </c>
      <c r="E18" s="198">
        <f>C18*D18</f>
        <v>18525</v>
      </c>
      <c r="F18" s="200"/>
      <c r="G18" s="111"/>
      <c r="H18" s="111"/>
      <c r="I18" s="112"/>
      <c r="J18" s="111"/>
      <c r="K18" s="111"/>
      <c r="L18" s="25"/>
    </row>
    <row r="19" spans="1:12" ht="20" customHeight="1">
      <c r="A19" s="215" t="s">
        <v>101</v>
      </c>
      <c r="B19" s="216"/>
      <c r="C19" s="197">
        <v>3</v>
      </c>
      <c r="D19" s="198">
        <v>975</v>
      </c>
      <c r="E19" s="198">
        <f>C19*D19</f>
        <v>2925</v>
      </c>
      <c r="F19" s="200"/>
      <c r="G19" s="111"/>
      <c r="H19" s="111"/>
      <c r="I19" s="112"/>
      <c r="J19" s="111"/>
      <c r="K19" s="111"/>
      <c r="L19" s="25"/>
    </row>
    <row r="20" spans="1:12" ht="20" customHeight="1">
      <c r="A20" s="215" t="s">
        <v>102</v>
      </c>
      <c r="B20" s="216"/>
      <c r="C20" s="197">
        <v>4</v>
      </c>
      <c r="D20" s="198">
        <v>975</v>
      </c>
      <c r="E20" s="198">
        <f>C20*D20</f>
        <v>3900</v>
      </c>
      <c r="F20" s="200"/>
      <c r="G20" s="111"/>
      <c r="H20" s="111"/>
      <c r="I20" s="112"/>
      <c r="J20" s="111"/>
      <c r="K20" s="111"/>
      <c r="L20" s="25"/>
    </row>
    <row r="21" spans="1:12" ht="20" customHeight="1">
      <c r="A21" s="215" t="s">
        <v>103</v>
      </c>
      <c r="B21" s="216"/>
      <c r="C21" s="197">
        <v>1</v>
      </c>
      <c r="D21" s="198">
        <v>975</v>
      </c>
      <c r="E21" s="198">
        <f>C21*D21</f>
        <v>975</v>
      </c>
      <c r="F21" s="200"/>
      <c r="G21" s="111"/>
      <c r="H21" s="111"/>
      <c r="I21" s="112"/>
      <c r="J21" s="111"/>
      <c r="K21" s="111"/>
      <c r="L21" s="25"/>
    </row>
    <row r="22" spans="1:12" ht="23" customHeight="1">
      <c r="A22" s="278" t="s">
        <v>95</v>
      </c>
      <c r="B22" s="279"/>
      <c r="C22" s="197"/>
      <c r="D22" s="198"/>
      <c r="E22" s="198"/>
      <c r="F22" s="200"/>
    </row>
    <row r="23" spans="1:12" ht="20" customHeight="1">
      <c r="A23" s="215" t="s">
        <v>100</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96</v>
      </c>
      <c r="B25" s="153"/>
      <c r="C25" s="154"/>
      <c r="D25" s="155"/>
      <c r="E25" s="155">
        <f>SUM(E18:E23)</f>
        <v>30243.85</v>
      </c>
      <c r="F25" s="156">
        <f>E25</f>
        <v>30243.85</v>
      </c>
      <c r="G25" s="111"/>
      <c r="H25" s="111"/>
      <c r="I25" s="112"/>
      <c r="J25" s="111"/>
      <c r="K25" s="111"/>
      <c r="L25" s="25"/>
    </row>
    <row r="26" spans="1:12" customFormat="1" ht="17" customHeight="1">
      <c r="A26" s="238" t="s">
        <v>183</v>
      </c>
      <c r="B26" s="239"/>
      <c r="C26" s="239"/>
      <c r="D26" s="239"/>
      <c r="E26" s="240">
        <f>-(E25*0.45)</f>
        <v>-13609.7325</v>
      </c>
      <c r="F26" s="251">
        <f>E26</f>
        <v>-13609.7325</v>
      </c>
    </row>
    <row r="27" spans="1:12">
      <c r="A27" s="152" t="s">
        <v>186</v>
      </c>
      <c r="B27" s="153"/>
      <c r="C27" s="154"/>
      <c r="D27" s="155"/>
      <c r="E27" s="155">
        <f>E25+E26</f>
        <v>16634.1175</v>
      </c>
      <c r="F27" s="156">
        <f>E27</f>
        <v>16634.1175</v>
      </c>
      <c r="G27" s="111"/>
      <c r="H27" s="111"/>
      <c r="I27" s="112"/>
      <c r="J27" s="111"/>
      <c r="K27" s="111"/>
      <c r="L27" s="25"/>
    </row>
    <row r="28" spans="1:12">
      <c r="A28" s="161"/>
      <c r="B28" s="184"/>
      <c r="C28" s="167"/>
      <c r="D28" s="149"/>
      <c r="E28" s="149"/>
      <c r="F28" s="185"/>
      <c r="G28" s="111"/>
      <c r="H28" s="111"/>
      <c r="I28" s="112"/>
      <c r="J28" s="111"/>
      <c r="K28" s="111"/>
      <c r="L28" s="25"/>
    </row>
    <row r="29" spans="1:12">
      <c r="A29" s="143" t="s">
        <v>92</v>
      </c>
      <c r="B29" s="144"/>
      <c r="C29" s="145"/>
      <c r="D29" s="146"/>
      <c r="E29" s="147"/>
      <c r="F29" s="148"/>
      <c r="G29" s="111"/>
      <c r="H29" s="111"/>
      <c r="I29" s="112"/>
      <c r="J29" s="111"/>
      <c r="K29" s="111"/>
      <c r="L29" s="25"/>
    </row>
    <row r="30" spans="1:12" ht="20" customHeight="1">
      <c r="A30" s="215" t="s">
        <v>100</v>
      </c>
      <c r="B30" s="216"/>
      <c r="C30" s="197">
        <v>10</v>
      </c>
      <c r="D30" s="198">
        <v>1567.54</v>
      </c>
      <c r="E30" s="198">
        <f>C30*D30</f>
        <v>15675.4</v>
      </c>
      <c r="F30" s="200"/>
      <c r="G30" s="111"/>
      <c r="H30" s="111"/>
      <c r="I30" s="112"/>
      <c r="J30" s="111"/>
      <c r="K30" s="111"/>
      <c r="L30" s="25"/>
    </row>
    <row r="31" spans="1:12" ht="20" customHeight="1">
      <c r="A31" s="215" t="s">
        <v>103</v>
      </c>
      <c r="B31" s="216"/>
      <c r="C31" s="197">
        <v>1</v>
      </c>
      <c r="D31" s="198">
        <v>1567.54</v>
      </c>
      <c r="E31" s="198">
        <f>C31*D31</f>
        <v>1567.54</v>
      </c>
      <c r="F31" s="200"/>
      <c r="G31" s="111"/>
      <c r="H31" s="111"/>
      <c r="I31" s="112"/>
      <c r="J31" s="111"/>
      <c r="K31" s="111"/>
      <c r="L31" s="25"/>
    </row>
    <row r="32" spans="1:12" ht="20" customHeight="1">
      <c r="A32" s="278" t="s">
        <v>95</v>
      </c>
      <c r="B32" s="279"/>
      <c r="C32" s="197">
        <v>0</v>
      </c>
      <c r="D32" s="198">
        <v>0</v>
      </c>
      <c r="E32" s="198">
        <f t="shared" ref="E32" si="0">C32*D32</f>
        <v>0</v>
      </c>
      <c r="F32" s="200"/>
    </row>
    <row r="33" spans="1:12" ht="20" customHeight="1">
      <c r="A33" s="215" t="s">
        <v>102</v>
      </c>
      <c r="B33" s="216"/>
      <c r="C33" s="197">
        <v>4</v>
      </c>
      <c r="D33" s="198">
        <v>783.77</v>
      </c>
      <c r="E33" s="198">
        <f>C33*D33</f>
        <v>3135.08</v>
      </c>
      <c r="F33" s="200"/>
      <c r="G33" s="111"/>
      <c r="H33" s="111"/>
      <c r="I33" s="112"/>
      <c r="J33" s="111"/>
      <c r="K33" s="111"/>
      <c r="L33" s="25"/>
    </row>
    <row r="34" spans="1:12" ht="20" customHeight="1">
      <c r="A34" s="151"/>
      <c r="B34" s="22"/>
      <c r="E34" s="149"/>
      <c r="F34" s="150"/>
      <c r="G34" s="111"/>
      <c r="H34" s="111"/>
      <c r="I34" s="112"/>
      <c r="J34" s="111"/>
      <c r="K34" s="111"/>
      <c r="L34" s="25"/>
    </row>
    <row r="35" spans="1:12">
      <c r="A35" s="152" t="s">
        <v>30</v>
      </c>
      <c r="B35" s="153"/>
      <c r="C35" s="154"/>
      <c r="D35" s="155"/>
      <c r="E35" s="155">
        <f>SUM(E30:E33)</f>
        <v>20378.019999999997</v>
      </c>
      <c r="F35" s="156">
        <f>E35</f>
        <v>20378.019999999997</v>
      </c>
    </row>
    <row r="36" spans="1:12" customFormat="1" ht="17" customHeight="1">
      <c r="A36" s="238" t="s">
        <v>183</v>
      </c>
      <c r="B36" s="239"/>
      <c r="C36" s="239"/>
      <c r="D36" s="239"/>
      <c r="E36" s="240">
        <f>-(E35*0.45)</f>
        <v>-9170.1089999999986</v>
      </c>
      <c r="F36" s="251">
        <f>E36</f>
        <v>-9170.1089999999986</v>
      </c>
    </row>
    <row r="37" spans="1:12">
      <c r="A37" s="152" t="s">
        <v>187</v>
      </c>
      <c r="B37" s="153"/>
      <c r="C37" s="154"/>
      <c r="D37" s="155"/>
      <c r="E37" s="155">
        <f>E35+E36</f>
        <v>11207.910999999998</v>
      </c>
      <c r="F37" s="156">
        <f>E37</f>
        <v>11207.910999999998</v>
      </c>
      <c r="G37" s="111"/>
      <c r="H37" s="111"/>
      <c r="I37" s="112"/>
      <c r="J37" s="111"/>
      <c r="K37" s="111"/>
      <c r="L37" s="25"/>
    </row>
    <row r="38" spans="1:12">
      <c r="A38" s="137"/>
      <c r="E38" s="149"/>
      <c r="F38" s="150"/>
    </row>
    <row r="39" spans="1:12">
      <c r="A39" s="274" t="s">
        <v>70</v>
      </c>
      <c r="B39" s="275"/>
      <c r="C39" s="276"/>
      <c r="D39" s="276"/>
      <c r="E39" s="276"/>
      <c r="F39" s="277"/>
    </row>
    <row r="40" spans="1:12" ht="14">
      <c r="A40" s="215" t="s">
        <v>100</v>
      </c>
      <c r="B40" s="216"/>
      <c r="C40" s="197">
        <v>15</v>
      </c>
      <c r="D40" s="198">
        <v>1386.67</v>
      </c>
      <c r="E40" s="198">
        <f>C40*D40</f>
        <v>20800.050000000003</v>
      </c>
      <c r="F40" s="200"/>
    </row>
    <row r="41" spans="1:12" ht="20" customHeight="1">
      <c r="A41" s="215" t="s">
        <v>101</v>
      </c>
      <c r="B41" s="216"/>
      <c r="C41" s="197">
        <v>3</v>
      </c>
      <c r="D41" s="198">
        <v>1386.67</v>
      </c>
      <c r="E41" s="198">
        <f>C41*D41</f>
        <v>4160.01</v>
      </c>
      <c r="F41" s="200"/>
      <c r="G41" s="111"/>
      <c r="H41" s="111"/>
      <c r="I41" s="112"/>
      <c r="J41" s="111"/>
      <c r="K41" s="111"/>
      <c r="L41" s="25"/>
    </row>
    <row r="42" spans="1:12" ht="20" customHeight="1">
      <c r="A42" s="215" t="s">
        <v>102</v>
      </c>
      <c r="B42" s="216"/>
      <c r="C42" s="197">
        <v>4</v>
      </c>
      <c r="D42" s="198">
        <v>1386.67</v>
      </c>
      <c r="E42" s="198">
        <f>C42*D42</f>
        <v>5546.68</v>
      </c>
      <c r="F42" s="200"/>
      <c r="G42" s="111"/>
      <c r="H42" s="111"/>
      <c r="I42" s="112"/>
      <c r="J42" s="111"/>
      <c r="K42" s="111"/>
      <c r="L42" s="25"/>
    </row>
    <row r="43" spans="1:12" ht="20" customHeight="1">
      <c r="A43" s="215" t="s">
        <v>103</v>
      </c>
      <c r="B43" s="216"/>
      <c r="C43" s="197">
        <v>1</v>
      </c>
      <c r="D43" s="198">
        <v>1386.67</v>
      </c>
      <c r="E43" s="198">
        <f>C43*D43</f>
        <v>1386.67</v>
      </c>
      <c r="F43" s="200"/>
      <c r="G43" s="111"/>
      <c r="H43" s="111"/>
      <c r="I43" s="112"/>
      <c r="J43" s="111"/>
      <c r="K43" s="111"/>
      <c r="L43" s="25"/>
    </row>
    <row r="44" spans="1:12" ht="20" customHeight="1">
      <c r="A44" s="187"/>
      <c r="B44" s="186"/>
      <c r="C44" s="157"/>
      <c r="D44" s="157"/>
      <c r="E44" s="157"/>
      <c r="F44" s="158"/>
      <c r="G44" s="111"/>
      <c r="H44" s="111"/>
      <c r="I44" s="112"/>
      <c r="J44" s="111"/>
      <c r="K44" s="111"/>
      <c r="L44" s="25"/>
    </row>
    <row r="45" spans="1:12">
      <c r="A45" s="152" t="s">
        <v>69</v>
      </c>
      <c r="B45" s="153"/>
      <c r="C45" s="154"/>
      <c r="D45" s="155"/>
      <c r="E45" s="155">
        <f>SUM(E40:E43)</f>
        <v>31893.410000000003</v>
      </c>
      <c r="F45" s="156">
        <f>E45</f>
        <v>31893.410000000003</v>
      </c>
    </row>
    <row r="46" spans="1:12" customFormat="1" ht="17" customHeight="1">
      <c r="A46" s="238" t="s">
        <v>183</v>
      </c>
      <c r="B46" s="239"/>
      <c r="C46" s="239"/>
      <c r="D46" s="239"/>
      <c r="E46" s="240">
        <f>-(E45*0.45)</f>
        <v>-14352.034500000002</v>
      </c>
      <c r="F46" s="251">
        <f>E46</f>
        <v>-14352.034500000002</v>
      </c>
    </row>
    <row r="47" spans="1:12">
      <c r="A47" s="152" t="s">
        <v>190</v>
      </c>
      <c r="B47" s="153"/>
      <c r="C47" s="154"/>
      <c r="D47" s="155"/>
      <c r="E47" s="155">
        <f>E45+E46</f>
        <v>17541.375500000002</v>
      </c>
      <c r="F47" s="156">
        <f>E47</f>
        <v>17541.375500000002</v>
      </c>
      <c r="G47" s="111"/>
      <c r="H47" s="111"/>
      <c r="I47" s="112"/>
      <c r="J47" s="111"/>
      <c r="K47" s="111"/>
      <c r="L47" s="25"/>
    </row>
    <row r="48" spans="1:12">
      <c r="A48" s="187"/>
      <c r="B48" s="186"/>
      <c r="C48" s="157"/>
      <c r="D48" s="157"/>
      <c r="E48" s="157"/>
      <c r="F48" s="158"/>
    </row>
    <row r="49" spans="1:12">
      <c r="A49" s="274" t="s">
        <v>73</v>
      </c>
      <c r="B49" s="275"/>
      <c r="C49" s="276"/>
      <c r="D49" s="276"/>
      <c r="E49" s="276"/>
      <c r="F49" s="277"/>
    </row>
    <row r="50" spans="1:12" s="21" customFormat="1" ht="14">
      <c r="A50" s="215" t="s">
        <v>100</v>
      </c>
      <c r="B50" s="254"/>
      <c r="C50" s="255">
        <v>4</v>
      </c>
      <c r="D50" s="256">
        <v>975</v>
      </c>
      <c r="E50" s="198">
        <f>C50*D50</f>
        <v>3900</v>
      </c>
      <c r="F50" s="200"/>
      <c r="J50" s="110"/>
      <c r="K50" s="22"/>
      <c r="L50" s="27"/>
    </row>
    <row r="51" spans="1:12" ht="20" customHeight="1">
      <c r="A51" s="215" t="s">
        <v>102</v>
      </c>
      <c r="B51" s="254"/>
      <c r="C51" s="257">
        <v>4</v>
      </c>
      <c r="D51" s="258">
        <v>975</v>
      </c>
      <c r="E51" s="198">
        <f>C51*D51</f>
        <v>3900</v>
      </c>
      <c r="F51" s="200"/>
      <c r="G51" s="111"/>
      <c r="H51" s="111"/>
      <c r="I51" s="112"/>
      <c r="J51" s="111"/>
      <c r="K51" s="111"/>
      <c r="L51" s="25"/>
    </row>
    <row r="52" spans="1:12" ht="20" customHeight="1">
      <c r="A52" s="215" t="s">
        <v>103</v>
      </c>
      <c r="B52" s="254"/>
      <c r="C52" s="257">
        <v>4</v>
      </c>
      <c r="D52" s="258">
        <v>975</v>
      </c>
      <c r="E52" s="198">
        <f>C52*D52</f>
        <v>3900</v>
      </c>
      <c r="F52" s="200"/>
      <c r="G52" s="111"/>
      <c r="H52" s="111"/>
      <c r="I52" s="112"/>
      <c r="J52" s="111"/>
      <c r="K52" s="111"/>
      <c r="L52" s="25"/>
    </row>
    <row r="53" spans="1:12" ht="20" customHeight="1">
      <c r="A53" s="137"/>
      <c r="C53" s="160"/>
      <c r="D53" s="149"/>
      <c r="E53" s="149"/>
      <c r="F53" s="150"/>
      <c r="G53" s="111"/>
      <c r="H53" s="111"/>
      <c r="I53" s="112"/>
      <c r="J53" s="111"/>
      <c r="K53" s="111"/>
      <c r="L53" s="25"/>
    </row>
    <row r="54" spans="1:12" ht="20" customHeight="1">
      <c r="A54" s="152" t="s">
        <v>76</v>
      </c>
      <c r="B54" s="153"/>
      <c r="C54" s="154"/>
      <c r="D54" s="155"/>
      <c r="E54" s="155">
        <f>SUM(E50:E52)</f>
        <v>11700</v>
      </c>
      <c r="F54" s="156">
        <f>E54</f>
        <v>11700</v>
      </c>
      <c r="G54" s="111"/>
      <c r="H54" s="111"/>
      <c r="I54" s="112"/>
      <c r="J54" s="111"/>
      <c r="K54" s="111"/>
      <c r="L54" s="25"/>
    </row>
    <row r="55" spans="1:12" customFormat="1" ht="17" customHeight="1">
      <c r="A55" s="238" t="s">
        <v>183</v>
      </c>
      <c r="B55" s="239"/>
      <c r="C55" s="239"/>
      <c r="D55" s="239"/>
      <c r="E55" s="240">
        <f>-(E54*0.45)</f>
        <v>-5265</v>
      </c>
      <c r="F55" s="251">
        <f>E55</f>
        <v>-5265</v>
      </c>
    </row>
    <row r="56" spans="1:12">
      <c r="A56" s="152" t="s">
        <v>250</v>
      </c>
      <c r="B56" s="153"/>
      <c r="C56" s="154"/>
      <c r="D56" s="155"/>
      <c r="E56" s="155">
        <f>E54+E55</f>
        <v>6435</v>
      </c>
      <c r="F56" s="156">
        <f>E56</f>
        <v>6435</v>
      </c>
      <c r="G56" s="111"/>
      <c r="H56" s="111"/>
      <c r="I56" s="112"/>
      <c r="J56" s="111"/>
      <c r="K56" s="111"/>
      <c r="L56" s="25"/>
    </row>
    <row r="57" spans="1:12" ht="15" customHeight="1">
      <c r="A57" s="137"/>
      <c r="C57" s="160"/>
      <c r="D57" s="149"/>
      <c r="E57" s="149"/>
      <c r="F57" s="150"/>
    </row>
    <row r="58" spans="1:12" ht="20" customHeight="1">
      <c r="A58" s="274" t="s">
        <v>245</v>
      </c>
      <c r="B58" s="275"/>
      <c r="C58" s="276"/>
      <c r="D58" s="276"/>
      <c r="E58" s="276"/>
      <c r="F58" s="277"/>
      <c r="G58" s="111"/>
      <c r="H58" s="111"/>
      <c r="I58" s="112"/>
      <c r="J58" s="111"/>
      <c r="K58" s="111"/>
      <c r="L58" s="25"/>
    </row>
    <row r="59" spans="1:12" s="21" customFormat="1" ht="18" customHeight="1">
      <c r="A59" s="215" t="s">
        <v>100</v>
      </c>
      <c r="B59" s="216"/>
      <c r="C59" s="197">
        <v>16</v>
      </c>
      <c r="D59" s="198">
        <v>975</v>
      </c>
      <c r="E59" s="198">
        <f>C59*D59</f>
        <v>15600</v>
      </c>
      <c r="F59" s="200"/>
      <c r="J59" s="110"/>
      <c r="K59" s="22"/>
      <c r="L59" s="27"/>
    </row>
    <row r="60" spans="1:12" s="21" customFormat="1" ht="19" customHeight="1">
      <c r="A60" s="215" t="s">
        <v>247</v>
      </c>
      <c r="B60" s="216"/>
      <c r="C60" s="197">
        <v>4</v>
      </c>
      <c r="D60" s="198">
        <v>975</v>
      </c>
      <c r="E60" s="198">
        <f>C60*D60</f>
        <v>3900</v>
      </c>
      <c r="F60" s="200"/>
      <c r="J60" s="110"/>
      <c r="K60" s="22"/>
      <c r="L60" s="27"/>
    </row>
    <row r="61" spans="1:12" s="21" customFormat="1" ht="20" customHeight="1">
      <c r="A61" s="215" t="s">
        <v>103</v>
      </c>
      <c r="B61" s="216"/>
      <c r="C61" s="197">
        <v>4</v>
      </c>
      <c r="D61" s="198">
        <v>975</v>
      </c>
      <c r="E61" s="198">
        <f>C61*D61</f>
        <v>3900</v>
      </c>
      <c r="F61" s="200"/>
      <c r="J61" s="110"/>
      <c r="K61" s="22"/>
      <c r="L61" s="27"/>
    </row>
    <row r="62" spans="1:12" s="21" customFormat="1" ht="20" customHeight="1">
      <c r="A62" s="215" t="s">
        <v>248</v>
      </c>
      <c r="B62" s="216"/>
      <c r="C62" s="197">
        <v>4</v>
      </c>
      <c r="D62" s="198">
        <v>975</v>
      </c>
      <c r="E62" s="198">
        <f>C62*D62</f>
        <v>3900</v>
      </c>
      <c r="F62" s="200"/>
      <c r="J62" s="110"/>
      <c r="K62" s="22"/>
      <c r="L62" s="27"/>
    </row>
    <row r="63" spans="1:12" ht="20" customHeight="1">
      <c r="A63" s="137"/>
      <c r="C63" s="160"/>
      <c r="D63" s="149"/>
      <c r="E63" s="149"/>
      <c r="F63" s="150"/>
      <c r="G63" s="111"/>
      <c r="H63" s="111"/>
      <c r="I63" s="112"/>
      <c r="J63" s="111"/>
      <c r="K63" s="111"/>
      <c r="L63" s="25"/>
    </row>
    <row r="64" spans="1:12" ht="20" customHeight="1">
      <c r="A64" s="152" t="s">
        <v>246</v>
      </c>
      <c r="B64" s="153"/>
      <c r="C64" s="154"/>
      <c r="D64" s="155"/>
      <c r="E64" s="155">
        <f>SUM(E59:E62)</f>
        <v>27300</v>
      </c>
      <c r="F64" s="156">
        <f>E64</f>
        <v>27300</v>
      </c>
      <c r="G64" s="111"/>
      <c r="H64" s="111"/>
      <c r="I64" s="112"/>
      <c r="J64" s="111"/>
      <c r="K64" s="111"/>
      <c r="L64" s="25"/>
    </row>
    <row r="65" spans="1:12" customFormat="1" ht="17" customHeight="1">
      <c r="A65" s="238" t="s">
        <v>183</v>
      </c>
      <c r="B65" s="239"/>
      <c r="C65" s="239"/>
      <c r="D65" s="239"/>
      <c r="E65" s="240">
        <f>-(E64*0.45)</f>
        <v>-12285</v>
      </c>
      <c r="F65" s="251">
        <f>E65</f>
        <v>-12285</v>
      </c>
    </row>
    <row r="66" spans="1:12">
      <c r="A66" s="152" t="s">
        <v>252</v>
      </c>
      <c r="B66" s="153"/>
      <c r="C66" s="154"/>
      <c r="D66" s="155"/>
      <c r="E66" s="155">
        <f>E64+E65</f>
        <v>15015</v>
      </c>
      <c r="F66" s="156">
        <f>E66</f>
        <v>15015</v>
      </c>
      <c r="G66" s="111"/>
      <c r="H66" s="111"/>
      <c r="I66" s="112"/>
      <c r="J66" s="111"/>
      <c r="K66" s="111"/>
      <c r="L66" s="25"/>
    </row>
    <row r="67" spans="1:12" s="21" customFormat="1" ht="16" customHeight="1">
      <c r="A67" s="137"/>
      <c r="B67" s="20"/>
      <c r="C67" s="160"/>
      <c r="D67" s="149"/>
      <c r="E67" s="149"/>
      <c r="F67" s="150"/>
      <c r="J67" s="110"/>
      <c r="K67" s="22"/>
      <c r="L67" s="27"/>
    </row>
    <row r="68" spans="1:12" s="21" customFormat="1" ht="14" thickBot="1">
      <c r="A68" s="22"/>
      <c r="B68" s="188"/>
      <c r="C68" s="189"/>
      <c r="D68" s="190"/>
      <c r="E68" s="190"/>
      <c r="F68" s="191"/>
      <c r="J68" s="110"/>
      <c r="K68" s="22"/>
      <c r="L68" s="27"/>
    </row>
    <row r="69" spans="1:12" ht="14" thickBot="1">
      <c r="A69" s="220" t="s">
        <v>131</v>
      </c>
      <c r="B69" s="221"/>
      <c r="C69" s="222"/>
      <c r="D69" s="223"/>
      <c r="E69" s="224"/>
      <c r="F69" s="225"/>
      <c r="G69" s="111"/>
      <c r="H69" s="111"/>
      <c r="I69" s="112"/>
      <c r="J69" s="111"/>
      <c r="K69" s="111"/>
      <c r="L69" s="25"/>
    </row>
    <row r="70" spans="1:12">
      <c r="A70" s="226" t="s">
        <v>105</v>
      </c>
      <c r="B70" s="227"/>
      <c r="C70" s="228"/>
      <c r="D70" s="229"/>
      <c r="E70" s="230"/>
      <c r="F70" s="231"/>
      <c r="G70" s="111"/>
      <c r="H70" s="111"/>
      <c r="I70" s="112"/>
      <c r="J70" s="111"/>
      <c r="K70" s="111"/>
      <c r="L70" s="25"/>
    </row>
    <row r="71" spans="1:12" ht="20" customHeight="1">
      <c r="A71" s="236" t="s">
        <v>132</v>
      </c>
      <c r="B71" s="216"/>
      <c r="C71" s="197"/>
      <c r="D71" s="198"/>
      <c r="E71" s="198"/>
      <c r="F71" s="200"/>
      <c r="G71" s="111"/>
      <c r="H71" s="111"/>
      <c r="I71" s="112"/>
      <c r="J71" s="111"/>
      <c r="K71" s="111"/>
      <c r="L71" s="25"/>
    </row>
    <row r="72" spans="1:12" ht="20" customHeight="1">
      <c r="A72" s="215" t="s">
        <v>147</v>
      </c>
      <c r="B72" s="216"/>
      <c r="C72" s="197">
        <v>1</v>
      </c>
      <c r="D72" s="198">
        <v>35695.32</v>
      </c>
      <c r="E72" s="198">
        <f>C72*D72</f>
        <v>35695.32</v>
      </c>
      <c r="F72" s="200"/>
      <c r="G72" s="111"/>
      <c r="H72" s="111"/>
      <c r="I72" s="112"/>
      <c r="J72" s="111"/>
      <c r="K72" s="111"/>
      <c r="L72" s="25"/>
    </row>
    <row r="73" spans="1:12" ht="20" customHeight="1">
      <c r="A73" s="215" t="s">
        <v>265</v>
      </c>
      <c r="B73" s="216"/>
      <c r="C73" s="197">
        <v>1</v>
      </c>
      <c r="D73" s="198">
        <v>9586</v>
      </c>
      <c r="E73" s="198">
        <f>C73*D73</f>
        <v>9586</v>
      </c>
      <c r="F73" s="200"/>
      <c r="G73" s="111"/>
      <c r="H73" s="111"/>
      <c r="I73" s="112"/>
      <c r="J73" s="111"/>
      <c r="K73" s="111"/>
      <c r="L73" s="25"/>
    </row>
    <row r="74" spans="1:12" ht="20" customHeight="1">
      <c r="A74" s="236" t="s">
        <v>133</v>
      </c>
      <c r="B74" s="216"/>
      <c r="C74" s="197"/>
      <c r="D74" s="198"/>
      <c r="E74" s="198"/>
      <c r="F74" s="200"/>
      <c r="G74" s="111"/>
      <c r="H74" s="111"/>
      <c r="I74" s="112"/>
      <c r="J74" s="111"/>
      <c r="K74" s="111"/>
      <c r="L74" s="25"/>
    </row>
    <row r="75" spans="1:12" ht="20" customHeight="1">
      <c r="A75" s="215" t="s">
        <v>193</v>
      </c>
      <c r="B75" s="216"/>
      <c r="C75" s="197">
        <v>0</v>
      </c>
      <c r="D75" s="198">
        <v>0</v>
      </c>
      <c r="E75" s="198">
        <f t="shared" ref="E75:E78" si="1">C75*D75</f>
        <v>0</v>
      </c>
      <c r="F75" s="200"/>
      <c r="G75" s="111"/>
      <c r="H75" s="111"/>
      <c r="I75" s="112"/>
      <c r="J75" s="111"/>
      <c r="K75" s="111"/>
      <c r="L75" s="25"/>
    </row>
    <row r="76" spans="1:12" ht="20" customHeight="1">
      <c r="A76" s="215" t="s">
        <v>265</v>
      </c>
      <c r="B76" s="216"/>
      <c r="C76" s="197">
        <v>1</v>
      </c>
      <c r="D76" s="198">
        <v>14377.28</v>
      </c>
      <c r="E76" s="198">
        <f t="shared" si="1"/>
        <v>14377.28</v>
      </c>
      <c r="F76" s="200"/>
      <c r="G76" s="111"/>
      <c r="H76" s="111"/>
      <c r="I76" s="112"/>
      <c r="J76" s="111"/>
      <c r="K76" s="111"/>
      <c r="L76" s="25"/>
    </row>
    <row r="77" spans="1:12" ht="20" customHeight="1">
      <c r="A77" s="215" t="s">
        <v>148</v>
      </c>
      <c r="B77" s="216"/>
      <c r="C77" s="197">
        <v>1</v>
      </c>
      <c r="D77" s="198">
        <v>1971</v>
      </c>
      <c r="E77" s="198">
        <f t="shared" si="1"/>
        <v>1971</v>
      </c>
      <c r="F77" s="200"/>
      <c r="G77" s="111"/>
      <c r="H77" s="111"/>
      <c r="I77" s="112"/>
      <c r="J77" s="111"/>
      <c r="K77" s="111"/>
      <c r="L77" s="25"/>
    </row>
    <row r="78" spans="1:12" ht="20" customHeight="1">
      <c r="A78" s="215" t="s">
        <v>149</v>
      </c>
      <c r="B78" s="216"/>
      <c r="C78" s="197">
        <v>1</v>
      </c>
      <c r="D78" s="198">
        <v>2266</v>
      </c>
      <c r="E78" s="198">
        <f t="shared" si="1"/>
        <v>2266</v>
      </c>
      <c r="F78" s="200"/>
      <c r="G78" s="111"/>
      <c r="H78" s="111"/>
      <c r="I78" s="112"/>
      <c r="J78" s="111"/>
      <c r="K78" s="111"/>
      <c r="L78" s="25"/>
    </row>
    <row r="79" spans="1:12">
      <c r="A79" s="161"/>
      <c r="B79" s="184"/>
      <c r="D79" s="149"/>
      <c r="E79" s="149"/>
      <c r="F79" s="185"/>
      <c r="G79" s="111"/>
      <c r="H79" s="111"/>
      <c r="I79" s="112"/>
      <c r="J79" s="111"/>
      <c r="K79" s="111"/>
      <c r="L79" s="25"/>
    </row>
    <row r="80" spans="1:12">
      <c r="A80" s="152" t="s">
        <v>108</v>
      </c>
      <c r="B80" s="153"/>
      <c r="C80" s="154"/>
      <c r="D80" s="155"/>
      <c r="E80" s="155">
        <f>SUM(E71:E78)</f>
        <v>63895.6</v>
      </c>
      <c r="F80" s="156">
        <f>E80</f>
        <v>63895.6</v>
      </c>
      <c r="G80" s="111"/>
      <c r="H80" s="111"/>
      <c r="I80" s="112"/>
      <c r="J80" s="111"/>
      <c r="K80" s="111"/>
      <c r="L80" s="25"/>
    </row>
    <row r="81" spans="1:12">
      <c r="A81" s="161"/>
      <c r="B81" s="184"/>
      <c r="C81" s="167"/>
      <c r="D81" s="149"/>
      <c r="E81" s="149"/>
      <c r="F81" s="185"/>
      <c r="G81" s="111"/>
      <c r="H81" s="111"/>
      <c r="I81" s="112"/>
      <c r="J81" s="111"/>
      <c r="K81" s="111"/>
      <c r="L81" s="25"/>
    </row>
    <row r="82" spans="1:12">
      <c r="A82" s="226" t="s">
        <v>106</v>
      </c>
      <c r="B82" s="227"/>
      <c r="C82" s="228"/>
      <c r="D82" s="229"/>
      <c r="E82" s="230"/>
      <c r="F82" s="231"/>
      <c r="G82" s="111"/>
      <c r="H82" s="111"/>
      <c r="I82" s="112"/>
      <c r="J82" s="111"/>
      <c r="K82" s="111"/>
      <c r="L82" s="25"/>
    </row>
    <row r="83" spans="1:12" ht="20" customHeight="1">
      <c r="A83" s="236" t="s">
        <v>134</v>
      </c>
      <c r="B83" s="216"/>
      <c r="C83" s="197"/>
      <c r="D83" s="198"/>
      <c r="E83" s="198"/>
      <c r="F83" s="200"/>
      <c r="G83" s="111"/>
      <c r="H83" s="111"/>
      <c r="I83" s="112"/>
      <c r="J83" s="111"/>
      <c r="K83" s="111"/>
      <c r="L83" s="25"/>
    </row>
    <row r="84" spans="1:12" ht="31" customHeight="1">
      <c r="A84" s="215" t="s">
        <v>178</v>
      </c>
      <c r="B84" s="216"/>
      <c r="C84" s="197">
        <v>800</v>
      </c>
      <c r="D84" s="198">
        <v>85</v>
      </c>
      <c r="E84" s="198">
        <f>C84*D84</f>
        <v>68000</v>
      </c>
      <c r="F84" s="200"/>
      <c r="G84" s="111"/>
      <c r="H84" s="111"/>
      <c r="I84" s="112"/>
      <c r="J84" s="111"/>
      <c r="K84" s="111"/>
      <c r="L84" s="25"/>
    </row>
    <row r="85" spans="1:12" ht="20" customHeight="1">
      <c r="A85" s="295" t="s">
        <v>135</v>
      </c>
      <c r="B85" s="296"/>
      <c r="C85" s="197"/>
      <c r="D85" s="198"/>
      <c r="E85" s="198"/>
      <c r="F85" s="200"/>
    </row>
    <row r="86" spans="1:12" ht="20" customHeight="1">
      <c r="A86" s="215" t="s">
        <v>181</v>
      </c>
      <c r="B86" s="216"/>
      <c r="C86" s="197">
        <v>800</v>
      </c>
      <c r="D86" s="198">
        <v>30</v>
      </c>
      <c r="E86" s="198">
        <f>C86*D86</f>
        <v>24000</v>
      </c>
      <c r="F86" s="200"/>
      <c r="G86" s="111"/>
      <c r="H86" s="111"/>
      <c r="I86" s="112"/>
      <c r="J86" s="111"/>
      <c r="K86" s="111"/>
      <c r="L86" s="25"/>
    </row>
    <row r="87" spans="1:12" ht="20" customHeight="1">
      <c r="A87" s="215"/>
      <c r="B87" s="216"/>
      <c r="C87" s="197"/>
      <c r="D87" s="198"/>
      <c r="E87" s="198"/>
      <c r="F87" s="200"/>
      <c r="G87" s="111"/>
      <c r="H87" s="111"/>
      <c r="I87" s="112"/>
      <c r="J87" s="111"/>
      <c r="K87" s="111"/>
      <c r="L87" s="25"/>
    </row>
    <row r="88" spans="1:12">
      <c r="A88" s="151"/>
      <c r="B88" s="22"/>
      <c r="E88" s="149"/>
      <c r="F88" s="150"/>
    </row>
    <row r="89" spans="1:12">
      <c r="A89" s="152" t="s">
        <v>109</v>
      </c>
      <c r="B89" s="153"/>
      <c r="C89" s="154"/>
      <c r="D89" s="155"/>
      <c r="E89" s="155">
        <f>SUM(E83:E87)</f>
        <v>92000</v>
      </c>
      <c r="F89" s="156">
        <f>E89</f>
        <v>92000</v>
      </c>
    </row>
    <row r="90" spans="1:12">
      <c r="A90" s="137"/>
      <c r="E90" s="149"/>
      <c r="F90" s="150"/>
    </row>
    <row r="91" spans="1:12">
      <c r="A91" s="291" t="s">
        <v>110</v>
      </c>
      <c r="B91" s="292"/>
      <c r="C91" s="293"/>
      <c r="D91" s="293"/>
      <c r="E91" s="293"/>
      <c r="F91" s="294"/>
    </row>
    <row r="92" spans="1:12" ht="20" customHeight="1">
      <c r="A92" s="236" t="s">
        <v>136</v>
      </c>
      <c r="B92" s="216"/>
      <c r="C92" s="197"/>
      <c r="D92" s="198"/>
      <c r="E92" s="198"/>
      <c r="F92" s="200"/>
      <c r="G92" s="111"/>
      <c r="H92" s="111"/>
      <c r="I92" s="112"/>
      <c r="J92" s="111"/>
      <c r="K92" s="111"/>
      <c r="L92" s="25"/>
    </row>
    <row r="93" spans="1:12" ht="20" customHeight="1">
      <c r="A93" s="215" t="s">
        <v>138</v>
      </c>
      <c r="B93" s="216"/>
      <c r="C93" s="197">
        <v>0</v>
      </c>
      <c r="D93" s="198">
        <v>0</v>
      </c>
      <c r="E93" s="198">
        <f>C93*D93</f>
        <v>0</v>
      </c>
      <c r="F93" s="200"/>
      <c r="G93" s="111"/>
      <c r="H93" s="111"/>
      <c r="I93" s="112"/>
      <c r="J93" s="111"/>
      <c r="K93" s="111"/>
      <c r="L93" s="25"/>
    </row>
    <row r="94" spans="1:12" ht="20" customHeight="1">
      <c r="A94" s="236" t="s">
        <v>137</v>
      </c>
      <c r="B94" s="216"/>
      <c r="C94" s="197"/>
      <c r="D94" s="198"/>
      <c r="E94" s="198"/>
      <c r="F94" s="200"/>
      <c r="G94" s="111"/>
      <c r="H94" s="111"/>
      <c r="I94" s="112"/>
      <c r="J94" s="111"/>
      <c r="K94" s="111"/>
      <c r="L94" s="25"/>
    </row>
    <row r="95" spans="1:12" ht="20" customHeight="1">
      <c r="A95" s="215" t="s">
        <v>139</v>
      </c>
      <c r="B95" s="216"/>
      <c r="C95" s="197">
        <v>0</v>
      </c>
      <c r="D95" s="198">
        <v>0</v>
      </c>
      <c r="E95" s="198">
        <f>C95*D95</f>
        <v>0</v>
      </c>
      <c r="F95" s="200"/>
      <c r="G95" s="111"/>
      <c r="H95" s="111"/>
      <c r="I95" s="112"/>
      <c r="J95" s="111"/>
      <c r="K95" s="111"/>
      <c r="L95" s="25"/>
    </row>
    <row r="96" spans="1:12">
      <c r="A96" s="187"/>
      <c r="B96" s="186"/>
      <c r="C96" s="157"/>
      <c r="D96" s="157"/>
      <c r="E96" s="157"/>
      <c r="F96" s="158"/>
    </row>
    <row r="97" spans="1:12">
      <c r="A97" s="152" t="s">
        <v>111</v>
      </c>
      <c r="B97" s="153"/>
      <c r="C97" s="154"/>
      <c r="D97" s="155"/>
      <c r="E97" s="155">
        <f>SUM(E92:E95)</f>
        <v>0</v>
      </c>
      <c r="F97" s="156">
        <f>E97</f>
        <v>0</v>
      </c>
    </row>
    <row r="98" spans="1:12">
      <c r="A98" s="187"/>
      <c r="B98" s="186"/>
      <c r="C98" s="157"/>
      <c r="D98" s="157"/>
      <c r="E98" s="157"/>
      <c r="F98" s="158"/>
    </row>
    <row r="99" spans="1:12" s="21" customFormat="1">
      <c r="A99" s="291" t="s">
        <v>157</v>
      </c>
      <c r="B99" s="292"/>
      <c r="C99" s="293"/>
      <c r="D99" s="293"/>
      <c r="E99" s="293"/>
      <c r="F99" s="294"/>
      <c r="J99" s="110"/>
      <c r="K99" s="22"/>
      <c r="L99" s="27"/>
    </row>
    <row r="100" spans="1:12" ht="20" customHeight="1">
      <c r="A100" s="215" t="s">
        <v>151</v>
      </c>
      <c r="B100" s="216"/>
      <c r="C100" s="197">
        <v>0</v>
      </c>
      <c r="D100" s="198">
        <v>0</v>
      </c>
      <c r="E100" s="198">
        <f t="shared" ref="E100:E105" si="2">C100*D100</f>
        <v>0</v>
      </c>
      <c r="F100" s="200"/>
      <c r="G100" s="111"/>
      <c r="H100" s="111"/>
      <c r="I100" s="112"/>
      <c r="J100" s="111"/>
      <c r="K100" s="111"/>
      <c r="L100" s="25"/>
    </row>
    <row r="101" spans="1:12" ht="20" customHeight="1">
      <c r="A101" s="215" t="s">
        <v>152</v>
      </c>
      <c r="B101" s="216"/>
      <c r="C101" s="197">
        <v>0</v>
      </c>
      <c r="D101" s="198">
        <v>0</v>
      </c>
      <c r="E101" s="198">
        <f t="shared" si="2"/>
        <v>0</v>
      </c>
      <c r="F101" s="200"/>
      <c r="G101" s="111"/>
      <c r="H101" s="111"/>
      <c r="I101" s="112"/>
      <c r="J101" s="111"/>
      <c r="K101" s="111"/>
      <c r="L101" s="25"/>
    </row>
    <row r="102" spans="1:12" ht="20" customHeight="1">
      <c r="A102" s="215" t="s">
        <v>153</v>
      </c>
      <c r="B102" s="216"/>
      <c r="C102" s="197">
        <v>0</v>
      </c>
      <c r="D102" s="198">
        <v>0</v>
      </c>
      <c r="E102" s="198">
        <f t="shared" si="2"/>
        <v>0</v>
      </c>
      <c r="F102" s="200"/>
      <c r="G102" s="111"/>
      <c r="H102" s="111"/>
      <c r="I102" s="112"/>
      <c r="J102" s="111"/>
      <c r="K102" s="111"/>
      <c r="L102" s="25"/>
    </row>
    <row r="103" spans="1:12" ht="20" customHeight="1">
      <c r="A103" s="215" t="s">
        <v>169</v>
      </c>
      <c r="B103" s="216"/>
      <c r="C103" s="197">
        <v>0</v>
      </c>
      <c r="D103" s="198">
        <v>0</v>
      </c>
      <c r="E103" s="198">
        <f t="shared" si="2"/>
        <v>0</v>
      </c>
      <c r="F103" s="200"/>
      <c r="G103" s="111"/>
      <c r="H103" s="111"/>
      <c r="I103" s="112"/>
      <c r="J103" s="111"/>
      <c r="K103" s="111"/>
      <c r="L103" s="25"/>
    </row>
    <row r="104" spans="1:12" ht="20" customHeight="1">
      <c r="A104" s="215" t="s">
        <v>154</v>
      </c>
      <c r="B104" s="216"/>
      <c r="C104" s="197">
        <v>0</v>
      </c>
      <c r="D104" s="198">
        <v>0</v>
      </c>
      <c r="E104" s="198">
        <f t="shared" si="2"/>
        <v>0</v>
      </c>
      <c r="F104" s="200"/>
      <c r="G104" s="111"/>
      <c r="H104" s="111"/>
      <c r="I104" s="112"/>
      <c r="J104" s="111"/>
      <c r="K104" s="111"/>
      <c r="L104" s="25"/>
    </row>
    <row r="105" spans="1:12" ht="20" customHeight="1">
      <c r="A105" s="215" t="s">
        <v>155</v>
      </c>
      <c r="B105" s="216"/>
      <c r="C105" s="197">
        <v>0</v>
      </c>
      <c r="D105" s="198">
        <v>0</v>
      </c>
      <c r="E105" s="198">
        <f t="shared" si="2"/>
        <v>0</v>
      </c>
      <c r="F105" s="200"/>
      <c r="G105" s="111"/>
      <c r="H105" s="111"/>
      <c r="I105" s="112"/>
      <c r="J105" s="111"/>
      <c r="K105" s="111"/>
      <c r="L105" s="25"/>
    </row>
    <row r="106" spans="1:12" ht="20" customHeight="1">
      <c r="A106" s="215" t="s">
        <v>170</v>
      </c>
      <c r="B106" s="216"/>
      <c r="C106" s="197">
        <v>0</v>
      </c>
      <c r="D106" s="198">
        <v>0</v>
      </c>
      <c r="E106" s="198">
        <f>C106*D106</f>
        <v>0</v>
      </c>
      <c r="F106" s="200"/>
      <c r="G106" s="111"/>
      <c r="H106" s="111"/>
      <c r="I106" s="112"/>
      <c r="J106" s="111"/>
      <c r="K106" s="111"/>
      <c r="L106" s="25"/>
    </row>
    <row r="107" spans="1:12" ht="20" customHeight="1">
      <c r="A107" s="215" t="s">
        <v>171</v>
      </c>
      <c r="B107" s="216"/>
      <c r="C107" s="197">
        <v>0</v>
      </c>
      <c r="D107" s="198">
        <v>0</v>
      </c>
      <c r="E107" s="198">
        <f>C107*D107</f>
        <v>0</v>
      </c>
      <c r="F107" s="200"/>
      <c r="G107" s="111"/>
      <c r="H107" s="111"/>
      <c r="I107" s="112"/>
      <c r="J107" s="111"/>
      <c r="K107" s="111"/>
      <c r="L107" s="25"/>
    </row>
    <row r="108" spans="1:12" ht="20" customHeight="1">
      <c r="A108" s="215" t="s">
        <v>172</v>
      </c>
      <c r="B108" s="216"/>
      <c r="C108" s="197">
        <v>0</v>
      </c>
      <c r="D108" s="198">
        <v>0</v>
      </c>
      <c r="E108" s="198">
        <f>C108*D108</f>
        <v>0</v>
      </c>
      <c r="F108" s="200"/>
      <c r="G108" s="111"/>
      <c r="H108" s="111"/>
      <c r="I108" s="112"/>
      <c r="J108" s="111"/>
      <c r="K108" s="111"/>
      <c r="L108" s="25"/>
    </row>
    <row r="109" spans="1:12" s="21" customFormat="1">
      <c r="A109" s="137"/>
      <c r="B109" s="20"/>
      <c r="C109" s="160"/>
      <c r="D109" s="149"/>
      <c r="E109" s="149"/>
      <c r="F109" s="150"/>
      <c r="J109" s="110"/>
      <c r="K109" s="22"/>
      <c r="L109" s="27"/>
    </row>
    <row r="110" spans="1:12" s="21" customFormat="1">
      <c r="A110" s="152" t="s">
        <v>112</v>
      </c>
      <c r="B110" s="153"/>
      <c r="C110" s="154"/>
      <c r="D110" s="155"/>
      <c r="E110" s="155">
        <f>SUM(E100:E108)</f>
        <v>0</v>
      </c>
      <c r="F110" s="156">
        <f>E110</f>
        <v>0</v>
      </c>
      <c r="J110" s="110"/>
      <c r="K110" s="22"/>
      <c r="L110" s="27"/>
    </row>
    <row r="111" spans="1:12" s="21" customFormat="1">
      <c r="A111" s="137"/>
      <c r="B111" s="20"/>
      <c r="C111" s="160"/>
      <c r="D111" s="149"/>
      <c r="E111" s="149"/>
      <c r="F111" s="150"/>
      <c r="J111" s="110"/>
      <c r="K111" s="22"/>
      <c r="L111" s="27"/>
    </row>
    <row r="112" spans="1:12" s="21" customFormat="1">
      <c r="A112" s="291" t="s">
        <v>158</v>
      </c>
      <c r="B112" s="292"/>
      <c r="C112" s="293"/>
      <c r="D112" s="293"/>
      <c r="E112" s="293"/>
      <c r="F112" s="294"/>
      <c r="J112" s="110"/>
      <c r="K112" s="22"/>
      <c r="L112" s="27"/>
    </row>
    <row r="113" spans="1:12" ht="20" customHeight="1">
      <c r="A113" s="215" t="s">
        <v>156</v>
      </c>
      <c r="B113" s="216"/>
      <c r="C113" s="197">
        <v>1</v>
      </c>
      <c r="D113" s="198">
        <v>1250</v>
      </c>
      <c r="E113" s="198">
        <f t="shared" ref="E113" si="3">C113*D113</f>
        <v>1250</v>
      </c>
      <c r="F113" s="200"/>
      <c r="G113" s="111"/>
      <c r="H113" s="111"/>
      <c r="I113" s="112"/>
      <c r="J113" s="111"/>
      <c r="K113" s="111"/>
      <c r="L113" s="25"/>
    </row>
    <row r="114" spans="1:12" s="21" customFormat="1">
      <c r="A114" s="137"/>
      <c r="B114" s="20"/>
      <c r="C114" s="160"/>
      <c r="D114" s="149"/>
      <c r="E114" s="149"/>
      <c r="F114" s="150"/>
      <c r="J114" s="110"/>
      <c r="K114" s="22"/>
      <c r="L114" s="27"/>
    </row>
    <row r="115" spans="1:12">
      <c r="A115" s="152" t="s">
        <v>113</v>
      </c>
      <c r="B115" s="153"/>
      <c r="C115" s="154"/>
      <c r="D115" s="155"/>
      <c r="E115" s="155">
        <f>SUM(E113:E113)</f>
        <v>1250</v>
      </c>
      <c r="F115" s="156">
        <f>E115</f>
        <v>1250</v>
      </c>
    </row>
    <row r="116" spans="1:12">
      <c r="A116" s="165"/>
      <c r="B116" s="166"/>
      <c r="C116" s="167"/>
      <c r="D116" s="168"/>
      <c r="E116" s="168"/>
      <c r="F116" s="169"/>
    </row>
    <row r="117" spans="1:12">
      <c r="A117" s="226" t="s">
        <v>159</v>
      </c>
      <c r="B117" s="227"/>
      <c r="C117" s="228"/>
      <c r="D117" s="229"/>
      <c r="E117" s="230"/>
      <c r="F117" s="231"/>
    </row>
    <row r="118" spans="1:12" ht="20" customHeight="1">
      <c r="A118" s="215" t="s">
        <v>229</v>
      </c>
      <c r="B118" s="216"/>
      <c r="C118" s="197">
        <v>1</v>
      </c>
      <c r="D118" s="198">
        <v>26585</v>
      </c>
      <c r="E118" s="198">
        <f>C118*D118</f>
        <v>26585</v>
      </c>
      <c r="F118" s="200"/>
      <c r="G118" s="111"/>
      <c r="H118" s="111"/>
      <c r="I118" s="112"/>
      <c r="J118" s="111"/>
      <c r="K118" s="111"/>
      <c r="L118" s="25"/>
    </row>
    <row r="119" spans="1:12">
      <c r="A119" s="137"/>
      <c r="F119" s="150"/>
    </row>
    <row r="120" spans="1:12">
      <c r="A120" s="152" t="s">
        <v>114</v>
      </c>
      <c r="B120" s="153"/>
      <c r="C120" s="154"/>
      <c r="D120" s="155"/>
      <c r="E120" s="155">
        <f>SUM(E118:E118)</f>
        <v>26585</v>
      </c>
      <c r="F120" s="156">
        <f>E120</f>
        <v>26585</v>
      </c>
    </row>
    <row r="121" spans="1:12" s="21" customFormat="1">
      <c r="A121" s="22"/>
      <c r="B121" s="22"/>
      <c r="C121" s="22"/>
      <c r="D121" s="22"/>
      <c r="E121" s="22"/>
      <c r="F121" s="140"/>
      <c r="J121" s="110"/>
      <c r="K121" s="22"/>
      <c r="L121" s="27"/>
    </row>
    <row r="122" spans="1:12">
      <c r="A122" s="226" t="s">
        <v>160</v>
      </c>
      <c r="B122" s="227"/>
      <c r="C122" s="228"/>
      <c r="D122" s="229"/>
      <c r="E122" s="230"/>
      <c r="F122" s="231"/>
    </row>
    <row r="123" spans="1:12" ht="20" customHeight="1">
      <c r="A123" s="236" t="s">
        <v>161</v>
      </c>
      <c r="B123" s="216"/>
      <c r="C123" s="197"/>
      <c r="D123" s="198"/>
      <c r="E123" s="198"/>
      <c r="F123" s="200"/>
      <c r="G123" s="111"/>
      <c r="H123" s="111"/>
      <c r="I123" s="112"/>
      <c r="J123" s="111"/>
      <c r="K123" s="111"/>
      <c r="L123" s="25"/>
    </row>
    <row r="124" spans="1:12" ht="20" customHeight="1">
      <c r="A124" s="215" t="s">
        <v>162</v>
      </c>
      <c r="B124" s="216"/>
      <c r="C124" s="197">
        <v>1</v>
      </c>
      <c r="D124" s="198">
        <v>8000</v>
      </c>
      <c r="E124" s="198">
        <f>C124*D124</f>
        <v>8000</v>
      </c>
      <c r="F124" s="200"/>
      <c r="G124" s="111"/>
      <c r="H124" s="111"/>
      <c r="I124" s="112"/>
      <c r="J124" s="111"/>
      <c r="K124" s="111"/>
      <c r="L124" s="25"/>
    </row>
    <row r="125" spans="1:12" ht="42" customHeight="1">
      <c r="A125" s="215" t="s">
        <v>194</v>
      </c>
      <c r="B125" s="216"/>
      <c r="C125" s="197"/>
      <c r="D125" s="198"/>
      <c r="E125" s="198"/>
      <c r="F125" s="200"/>
      <c r="G125" s="111"/>
      <c r="H125" s="111"/>
      <c r="I125" s="112"/>
      <c r="J125" s="111"/>
      <c r="K125" s="111"/>
      <c r="L125" s="25"/>
    </row>
    <row r="126" spans="1:12">
      <c r="A126" s="137"/>
      <c r="F126" s="150"/>
    </row>
    <row r="127" spans="1:12">
      <c r="A127" s="152" t="s">
        <v>164</v>
      </c>
      <c r="B127" s="153"/>
      <c r="C127" s="154"/>
      <c r="D127" s="155"/>
      <c r="E127" s="155">
        <f>SUM(E123:E125)</f>
        <v>8000</v>
      </c>
      <c r="F127" s="156">
        <f>E127</f>
        <v>8000</v>
      </c>
    </row>
    <row r="128" spans="1:12" customFormat="1"/>
    <row r="129" spans="1:12">
      <c r="A129" s="226" t="s">
        <v>107</v>
      </c>
      <c r="B129" s="227"/>
      <c r="C129" s="228"/>
      <c r="D129" s="229"/>
      <c r="E129" s="230"/>
      <c r="F129" s="231"/>
    </row>
    <row r="130" spans="1:12" ht="20" customHeight="1">
      <c r="A130" s="215" t="s">
        <v>163</v>
      </c>
      <c r="B130" s="216"/>
      <c r="C130" s="197">
        <v>1</v>
      </c>
      <c r="D130" s="198">
        <v>3120</v>
      </c>
      <c r="E130" s="198">
        <f>C130*D130</f>
        <v>3120</v>
      </c>
      <c r="F130" s="200"/>
      <c r="G130" s="111"/>
      <c r="H130" s="111"/>
      <c r="I130" s="112"/>
      <c r="J130" s="111"/>
      <c r="K130" s="111"/>
      <c r="L130" s="25"/>
    </row>
    <row r="131" spans="1:12">
      <c r="A131" s="137"/>
      <c r="F131" s="150"/>
    </row>
    <row r="132" spans="1:12">
      <c r="A132" s="152" t="s">
        <v>115</v>
      </c>
      <c r="B132" s="153"/>
      <c r="C132" s="154"/>
      <c r="D132" s="155"/>
      <c r="E132" s="155">
        <f>SUM(E130:E130)</f>
        <v>3120</v>
      </c>
      <c r="F132" s="156">
        <f>E132</f>
        <v>3120</v>
      </c>
    </row>
    <row r="133" spans="1:12" s="21" customFormat="1">
      <c r="A133" s="22"/>
      <c r="B133" s="188"/>
      <c r="C133" s="189"/>
      <c r="D133" s="190"/>
      <c r="E133" s="190"/>
      <c r="F133" s="191"/>
      <c r="J133" s="110"/>
      <c r="K133" s="22"/>
      <c r="L133" s="27"/>
    </row>
    <row r="134" spans="1:12">
      <c r="A134" s="226" t="s">
        <v>202</v>
      </c>
      <c r="B134" s="227"/>
      <c r="C134" s="228"/>
      <c r="D134" s="229"/>
      <c r="E134" s="230"/>
      <c r="F134" s="231"/>
    </row>
    <row r="135" spans="1:12" ht="20" customHeight="1">
      <c r="A135" s="215" t="s">
        <v>203</v>
      </c>
      <c r="B135" s="216"/>
      <c r="C135" s="197">
        <v>1</v>
      </c>
      <c r="D135" s="198">
        <v>18750</v>
      </c>
      <c r="E135" s="198">
        <f>C135*D135</f>
        <v>18750</v>
      </c>
      <c r="F135" s="200"/>
      <c r="G135" s="111"/>
      <c r="H135" s="111"/>
      <c r="I135" s="237"/>
      <c r="J135" s="111"/>
      <c r="K135" s="111"/>
      <c r="L135" s="25"/>
    </row>
    <row r="136" spans="1:12">
      <c r="A136" s="137"/>
      <c r="F136" s="150"/>
    </row>
    <row r="137" spans="1:12">
      <c r="A137" s="152" t="s">
        <v>204</v>
      </c>
      <c r="B137" s="153"/>
      <c r="C137" s="154"/>
      <c r="D137" s="155"/>
      <c r="E137" s="155">
        <f>SUM(E135:E135)</f>
        <v>18750</v>
      </c>
      <c r="F137" s="156">
        <f>E137</f>
        <v>18750</v>
      </c>
    </row>
    <row r="138" spans="1:12" customFormat="1"/>
    <row r="139" spans="1:12" s="21" customFormat="1">
      <c r="A139" s="143" t="s">
        <v>52</v>
      </c>
      <c r="B139" s="144"/>
      <c r="C139" s="145"/>
      <c r="D139" s="146"/>
      <c r="E139" s="147"/>
      <c r="F139" s="148"/>
      <c r="J139" s="110"/>
      <c r="K139" s="22"/>
      <c r="L139" s="27"/>
    </row>
    <row r="140" spans="1:12" s="21" customFormat="1" ht="58">
      <c r="A140" s="202" t="s">
        <v>87</v>
      </c>
      <c r="B140" s="199"/>
      <c r="C140" s="197">
        <v>0</v>
      </c>
      <c r="D140" s="198">
        <v>0</v>
      </c>
      <c r="E140" s="198">
        <f t="shared" ref="E140:E146" si="4">C140*D140</f>
        <v>0</v>
      </c>
      <c r="F140" s="200"/>
      <c r="J140" s="110"/>
      <c r="K140" s="22"/>
      <c r="L140" s="27"/>
    </row>
    <row r="141" spans="1:12" s="21" customFormat="1">
      <c r="A141" s="202"/>
      <c r="B141" s="199"/>
      <c r="C141" s="197">
        <v>0</v>
      </c>
      <c r="D141" s="198">
        <v>0</v>
      </c>
      <c r="E141" s="198">
        <f t="shared" si="4"/>
        <v>0</v>
      </c>
      <c r="F141" s="200"/>
      <c r="J141" s="110"/>
      <c r="K141" s="22"/>
      <c r="L141" s="27"/>
    </row>
    <row r="142" spans="1:12" s="21" customFormat="1">
      <c r="A142" s="202"/>
      <c r="B142" s="199"/>
      <c r="C142" s="197">
        <v>0</v>
      </c>
      <c r="D142" s="198">
        <v>0</v>
      </c>
      <c r="E142" s="198">
        <f t="shared" si="4"/>
        <v>0</v>
      </c>
      <c r="F142" s="200"/>
      <c r="J142" s="110"/>
      <c r="K142" s="22"/>
      <c r="L142" s="27"/>
    </row>
    <row r="143" spans="1:12" s="21" customFormat="1">
      <c r="A143" s="203"/>
      <c r="B143" s="199"/>
      <c r="C143" s="197">
        <v>0</v>
      </c>
      <c r="D143" s="198">
        <v>0</v>
      </c>
      <c r="E143" s="198">
        <f t="shared" si="4"/>
        <v>0</v>
      </c>
      <c r="F143" s="200"/>
      <c r="J143" s="110"/>
      <c r="K143" s="22"/>
      <c r="L143" s="27"/>
    </row>
    <row r="144" spans="1:12" s="21" customFormat="1">
      <c r="A144" s="203"/>
      <c r="B144" s="199"/>
      <c r="C144" s="197">
        <v>0</v>
      </c>
      <c r="D144" s="198">
        <v>0</v>
      </c>
      <c r="E144" s="198">
        <f t="shared" si="4"/>
        <v>0</v>
      </c>
      <c r="F144" s="200"/>
      <c r="J144" s="110"/>
      <c r="K144" s="22"/>
      <c r="L144" s="27"/>
    </row>
    <row r="145" spans="1:12" s="21" customFormat="1">
      <c r="A145" s="202"/>
      <c r="B145" s="199"/>
      <c r="C145" s="197">
        <v>0</v>
      </c>
      <c r="D145" s="198">
        <v>0</v>
      </c>
      <c r="E145" s="198">
        <f t="shared" si="4"/>
        <v>0</v>
      </c>
      <c r="F145" s="200"/>
      <c r="J145" s="110"/>
      <c r="K145" s="22"/>
      <c r="L145" s="27"/>
    </row>
    <row r="146" spans="1:12" s="21" customFormat="1">
      <c r="A146" s="203"/>
      <c r="B146" s="199"/>
      <c r="C146" s="197">
        <v>0</v>
      </c>
      <c r="D146" s="198">
        <v>0</v>
      </c>
      <c r="E146" s="198">
        <f t="shared" si="4"/>
        <v>0</v>
      </c>
      <c r="F146" s="200"/>
      <c r="J146" s="110"/>
      <c r="K146" s="22"/>
      <c r="L146" s="27"/>
    </row>
    <row r="147" spans="1:12" s="21" customFormat="1">
      <c r="A147" s="192"/>
      <c r="B147" s="188"/>
      <c r="C147" s="27"/>
      <c r="D147" s="149"/>
      <c r="E147" s="149"/>
      <c r="F147" s="191"/>
      <c r="J147" s="110"/>
      <c r="K147" s="22"/>
      <c r="L147" s="27"/>
    </row>
    <row r="148" spans="1:12" s="21" customFormat="1">
      <c r="A148" s="152" t="s">
        <v>55</v>
      </c>
      <c r="B148" s="153"/>
      <c r="C148" s="154"/>
      <c r="D148" s="155"/>
      <c r="E148" s="155">
        <f>E140+E141+E142+E143+E144+E145+E146</f>
        <v>0</v>
      </c>
      <c r="F148" s="156">
        <f>E148</f>
        <v>0</v>
      </c>
      <c r="J148" s="110"/>
      <c r="K148" s="22"/>
      <c r="L148" s="27"/>
    </row>
    <row r="149" spans="1:12" s="21" customFormat="1" ht="14" thickBot="1">
      <c r="A149" s="22"/>
      <c r="B149" s="20"/>
      <c r="C149" s="27"/>
      <c r="D149" s="110"/>
      <c r="F149" s="150"/>
      <c r="J149" s="110"/>
      <c r="K149" s="22"/>
      <c r="L149" s="27"/>
    </row>
    <row r="150" spans="1:12" s="21" customFormat="1" ht="15" thickBot="1">
      <c r="A150" s="85" t="s">
        <v>88</v>
      </c>
      <c r="B150" s="129"/>
      <c r="C150" s="126"/>
      <c r="D150" s="86"/>
      <c r="E150" s="116">
        <f>F27+F37+F47+F56+F66</f>
        <v>66833.40400000001</v>
      </c>
      <c r="F150" s="150"/>
      <c r="J150" s="110"/>
      <c r="K150" s="22"/>
      <c r="L150" s="27"/>
    </row>
    <row r="151" spans="1:12" s="21" customFormat="1" ht="15" thickBot="1">
      <c r="A151" s="85" t="s">
        <v>130</v>
      </c>
      <c r="B151" s="129"/>
      <c r="C151" s="126"/>
      <c r="D151" s="86"/>
      <c r="E151" s="116">
        <f>F80+F89+F97+F110+F115+F120+F127+F132+F137</f>
        <v>213600.6</v>
      </c>
      <c r="F151" s="150"/>
      <c r="J151" s="110"/>
      <c r="K151" s="22"/>
      <c r="L151" s="27"/>
    </row>
    <row r="152" spans="1:12" s="21" customFormat="1" ht="15" thickBot="1">
      <c r="A152" s="196" t="s">
        <v>77</v>
      </c>
      <c r="B152" s="193"/>
      <c r="C152" s="194"/>
      <c r="D152" s="195"/>
      <c r="E152" s="116">
        <f>F148</f>
        <v>0</v>
      </c>
      <c r="F152" s="150"/>
      <c r="J152" s="110"/>
      <c r="K152" s="22"/>
      <c r="L152" s="27"/>
    </row>
    <row r="153" spans="1:12" s="21" customFormat="1">
      <c r="A153" s="137"/>
      <c r="B153" s="20"/>
      <c r="C153" s="27"/>
      <c r="D153" s="110"/>
      <c r="F153" s="150"/>
      <c r="J153" s="110"/>
      <c r="K153" s="22"/>
      <c r="L153" s="27"/>
    </row>
    <row r="154" spans="1:12" s="21" customFormat="1" ht="14">
      <c r="A154" s="208"/>
      <c r="B154" s="209"/>
      <c r="C154" s="210"/>
      <c r="D154" s="211"/>
      <c r="F154" s="150"/>
      <c r="J154" s="110"/>
      <c r="K154" s="22"/>
      <c r="L154" s="27"/>
    </row>
    <row r="155" spans="1:12" s="21" customFormat="1" ht="16">
      <c r="A155" s="170" t="s">
        <v>62</v>
      </c>
      <c r="B155" s="117"/>
      <c r="C155" s="127"/>
      <c r="D155" s="88"/>
      <c r="E155" s="89"/>
      <c r="F155" s="171">
        <f>E150+E151+E152</f>
        <v>280434.00400000002</v>
      </c>
      <c r="J155" s="110"/>
      <c r="K155" s="22"/>
      <c r="L155" s="27"/>
    </row>
    <row r="156" spans="1:12" s="21" customFormat="1" ht="16">
      <c r="A156" s="170" t="s">
        <v>44</v>
      </c>
      <c r="B156" s="117"/>
      <c r="C156" s="127"/>
      <c r="D156" s="88"/>
      <c r="E156" s="89"/>
      <c r="F156" s="172"/>
      <c r="J156" s="110"/>
      <c r="K156" s="22"/>
      <c r="L156" s="27"/>
    </row>
    <row r="157" spans="1:12" s="21" customFormat="1" ht="17" thickBot="1">
      <c r="A157" s="173" t="s">
        <v>63</v>
      </c>
      <c r="B157" s="118"/>
      <c r="C157" s="128"/>
      <c r="D157" s="90"/>
      <c r="E157" s="91"/>
      <c r="F157" s="174">
        <f>F155+F156</f>
        <v>280434.00400000002</v>
      </c>
      <c r="J157" s="110"/>
      <c r="K157" s="22"/>
      <c r="L157" s="27"/>
    </row>
    <row r="158" spans="1:12" s="21" customFormat="1" ht="14" thickTop="1">
      <c r="A158" s="137"/>
      <c r="B158" s="20"/>
      <c r="C158" s="27"/>
      <c r="D158" s="110"/>
      <c r="F158" s="150"/>
      <c r="J158" s="110"/>
      <c r="K158" s="22"/>
      <c r="L158" s="27"/>
    </row>
    <row r="159" spans="1:12" s="21" customFormat="1">
      <c r="A159" s="137"/>
      <c r="B159" s="20"/>
      <c r="C159" s="27"/>
      <c r="D159" s="110"/>
      <c r="F159" s="150"/>
      <c r="J159" s="110"/>
      <c r="K159" s="22"/>
      <c r="L159" s="27"/>
    </row>
    <row r="160" spans="1:12" s="21" customFormat="1" ht="14">
      <c r="A160" s="159" t="s">
        <v>58</v>
      </c>
      <c r="B160" s="119"/>
      <c r="C160" s="27"/>
      <c r="D160" s="110"/>
      <c r="F160" s="150"/>
      <c r="J160" s="110"/>
      <c r="K160" s="22"/>
      <c r="L160" s="27"/>
    </row>
    <row r="161" spans="1:12" s="21" customFormat="1" ht="15" thickBot="1">
      <c r="A161" s="201" t="s">
        <v>78</v>
      </c>
      <c r="B161" s="175"/>
      <c r="C161" s="176"/>
      <c r="D161" s="177"/>
      <c r="E161" s="178"/>
      <c r="F161" s="179"/>
      <c r="J161" s="110"/>
      <c r="K161" s="22"/>
      <c r="L161" s="27"/>
    </row>
    <row r="163" spans="1:12" s="21" customFormat="1" ht="14">
      <c r="A163" s="20" t="s">
        <v>59</v>
      </c>
      <c r="B163" s="20"/>
      <c r="C163" s="27"/>
      <c r="D163" s="110"/>
      <c r="J163" s="110"/>
      <c r="K163" s="22"/>
      <c r="L163" s="27"/>
    </row>
  </sheetData>
  <dataConsolidate/>
  <mergeCells count="18">
    <mergeCell ref="A32:B32"/>
    <mergeCell ref="A39:F39"/>
    <mergeCell ref="D7:E7"/>
    <mergeCell ref="D8:E8"/>
    <mergeCell ref="D9:E9"/>
    <mergeCell ref="A13:F13"/>
    <mergeCell ref="A22:B22"/>
    <mergeCell ref="D1:E1"/>
    <mergeCell ref="D2:E2"/>
    <mergeCell ref="D3:E3"/>
    <mergeCell ref="D4:E4"/>
    <mergeCell ref="D6:E6"/>
    <mergeCell ref="A99:F99"/>
    <mergeCell ref="A112:F112"/>
    <mergeCell ref="A49:F49"/>
    <mergeCell ref="A58:F58"/>
    <mergeCell ref="A85:B85"/>
    <mergeCell ref="A91:F91"/>
  </mergeCells>
  <dataValidations count="1">
    <dataValidation allowBlank="1" sqref="F7:G8 F1:G4 G13:H13 C1:C4 D148:F148 C26:F28 A150:B152 E139:F139 A7:A12 B10:F12 H1:H9 C6:C9 I10:I12 B1:B9 A1:A5 A139 A147:A148 C123:P126 B145:B149 C149:F152 A153:P65501 D57:F57 D53:F53 D63:F63 A13:B33 D137:F138 B68 E117:F117 E82:F82 D89:P89 C110:F110 D111:F111 C115:F115 A119:B120 D109:F109 D114:F114 C112:F113 A69:B87 D120:F120 G120:P122 A131:B132 E122:F122 A123:C125 C118:P119 A122:B122 D127:F128 A126:B129 G127:P129 E129:F129 A130:C130 A89:B92 C130:P131 D116:F116 G137:P152 A136:B138 C135:P136 C69:F81 C140:F147 B118:C118 B93:B117 A94:A105 A109:A118 B139:B143 C14:P25 C83:F108 C54:F56 C64:F66 A63:B67 G132:P134 D132:F133 B133 A134:B134 E134:F134 A135:C135 C30:D49 E29:F52 A35:B49 A53:B57 A58:F62 G26:P117 D67:F68" xr:uid="{D640B3D5-8BA2-1A46-8A6A-4E49DBBE2071}"/>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73A9-B28C-0E41-9590-646566C1AAC7}">
  <sheetPr>
    <tabColor indexed="18"/>
  </sheetPr>
  <dimension ref="A1:L163"/>
  <sheetViews>
    <sheetView showGridLines="0" zoomScaleNormal="100" zoomScaleSheetLayoutView="75" workbookViewId="0">
      <selection activeCell="E151" sqref="E151"/>
    </sheetView>
  </sheetViews>
  <sheetFormatPr baseColWidth="10" defaultColWidth="12.5" defaultRowHeight="13"/>
  <cols>
    <col min="1" max="1" width="84.83203125" style="20" customWidth="1"/>
    <col min="2" max="2" width="49.83203125" style="20" customWidth="1"/>
    <col min="3" max="3" width="13.83203125" style="27" customWidth="1"/>
    <col min="4" max="4" width="15.6640625" style="110" customWidth="1"/>
    <col min="5" max="5" width="16.5" style="21" customWidth="1"/>
    <col min="6" max="6" width="20.83203125" style="21" customWidth="1"/>
    <col min="7" max="7" width="45.1640625" style="21" customWidth="1"/>
    <col min="8" max="8" width="13.83203125" style="21" customWidth="1"/>
    <col min="9" max="9" width="18.5" style="21" customWidth="1"/>
    <col min="10" max="10" width="18.83203125" style="110" customWidth="1"/>
    <col min="11" max="11" width="17.5" style="22" customWidth="1"/>
    <col min="12" max="12" width="52.5" style="27" customWidth="1"/>
    <col min="13" max="13" width="12.5" style="22"/>
    <col min="14" max="14" width="14.1640625" style="22" bestFit="1" customWidth="1"/>
    <col min="15" max="16384" width="12.5" style="22"/>
  </cols>
  <sheetData>
    <row r="1" spans="1:12" s="27" customFormat="1" ht="14">
      <c r="A1" s="131"/>
      <c r="B1" s="132"/>
      <c r="C1" s="133" t="s">
        <v>24</v>
      </c>
      <c r="D1" s="286" t="s">
        <v>68</v>
      </c>
      <c r="E1" s="287"/>
      <c r="F1" s="134"/>
    </row>
    <row r="2" spans="1:12" s="27" customFormat="1" ht="23">
      <c r="A2" s="135"/>
      <c r="B2" s="20"/>
      <c r="C2" s="123" t="s">
        <v>25</v>
      </c>
      <c r="D2" s="288" t="s">
        <v>81</v>
      </c>
      <c r="E2" s="280"/>
      <c r="F2" s="136"/>
    </row>
    <row r="3" spans="1:12" s="27" customFormat="1" ht="28">
      <c r="A3" s="135" t="s">
        <v>67</v>
      </c>
      <c r="B3" s="20"/>
      <c r="C3" s="123" t="s">
        <v>64</v>
      </c>
      <c r="D3" s="290" t="s">
        <v>90</v>
      </c>
      <c r="E3" s="290"/>
      <c r="F3" s="136"/>
    </row>
    <row r="4" spans="1:12" s="27" customFormat="1" ht="28">
      <c r="A4" s="137"/>
      <c r="B4" s="20"/>
      <c r="C4" s="123" t="s">
        <v>26</v>
      </c>
      <c r="D4" s="288" t="s">
        <v>79</v>
      </c>
      <c r="E4" s="280"/>
      <c r="F4" s="136"/>
    </row>
    <row r="5" spans="1:12" s="27" customFormat="1" ht="19">
      <c r="A5" s="180" t="s">
        <v>60</v>
      </c>
      <c r="B5" s="121"/>
      <c r="F5" s="136"/>
    </row>
    <row r="6" spans="1:12" s="27" customFormat="1" ht="34">
      <c r="A6" s="181" t="s">
        <v>85</v>
      </c>
      <c r="B6" s="138"/>
      <c r="C6" s="123" t="s">
        <v>27</v>
      </c>
      <c r="D6" s="299" t="s">
        <v>122</v>
      </c>
      <c r="E6" s="299"/>
      <c r="F6" s="136"/>
    </row>
    <row r="7" spans="1:12" s="27" customFormat="1" ht="34">
      <c r="A7" s="181" t="s">
        <v>61</v>
      </c>
      <c r="B7" s="120"/>
      <c r="C7" s="124" t="s">
        <v>59</v>
      </c>
      <c r="D7" s="280"/>
      <c r="E7" s="280"/>
      <c r="F7" s="136"/>
    </row>
    <row r="8" spans="1:12" s="27" customFormat="1" ht="32" customHeight="1">
      <c r="A8" s="181" t="s">
        <v>66</v>
      </c>
      <c r="B8" s="122"/>
      <c r="C8" s="123" t="s">
        <v>59</v>
      </c>
      <c r="D8" s="280"/>
      <c r="E8" s="280"/>
      <c r="F8" s="136"/>
    </row>
    <row r="9" spans="1:12">
      <c r="A9" s="183" t="s">
        <v>82</v>
      </c>
      <c r="C9" s="125" t="s">
        <v>59</v>
      </c>
      <c r="D9" s="281"/>
      <c r="E9" s="282"/>
      <c r="F9" s="139"/>
      <c r="G9" s="22"/>
      <c r="H9" s="22"/>
      <c r="I9" s="22"/>
      <c r="J9" s="22"/>
      <c r="L9" s="22"/>
    </row>
    <row r="10" spans="1:12" ht="51">
      <c r="A10" s="181" t="s">
        <v>83</v>
      </c>
      <c r="B10" s="137"/>
      <c r="C10" s="20"/>
      <c r="E10" s="23"/>
      <c r="F10" s="139"/>
      <c r="G10" s="22"/>
      <c r="H10" s="22"/>
      <c r="I10" s="22"/>
      <c r="J10" s="22"/>
      <c r="L10" s="22"/>
    </row>
    <row r="11" spans="1:12" ht="36" customHeight="1" thickBot="1">
      <c r="A11" s="182" t="s">
        <v>84</v>
      </c>
      <c r="C11" s="20"/>
      <c r="E11" s="23"/>
      <c r="F11" s="139"/>
      <c r="G11" s="22"/>
      <c r="H11" s="22"/>
      <c r="I11" s="22"/>
      <c r="J11" s="22"/>
      <c r="L11" s="22"/>
    </row>
    <row r="12" spans="1:12">
      <c r="A12" s="137"/>
      <c r="C12" s="20"/>
      <c r="E12" s="23"/>
      <c r="F12" s="139"/>
      <c r="G12" s="22"/>
      <c r="H12" s="22"/>
      <c r="I12" s="22"/>
      <c r="J12" s="22"/>
      <c r="L12" s="22"/>
    </row>
    <row r="13" spans="1:12" s="24" customFormat="1">
      <c r="A13" s="283" t="s">
        <v>86</v>
      </c>
      <c r="B13" s="284"/>
      <c r="C13" s="284"/>
      <c r="D13" s="284"/>
      <c r="E13" s="284"/>
      <c r="F13" s="285"/>
    </row>
    <row r="14" spans="1:12" ht="15" thickBot="1">
      <c r="A14" s="141"/>
      <c r="B14" s="130" t="s">
        <v>65</v>
      </c>
      <c r="C14" s="113" t="s">
        <v>14</v>
      </c>
      <c r="D14" s="114" t="s">
        <v>32</v>
      </c>
      <c r="E14" s="115" t="s">
        <v>15</v>
      </c>
      <c r="F14" s="142" t="s">
        <v>45</v>
      </c>
      <c r="G14" s="111"/>
      <c r="H14" s="111"/>
      <c r="I14" s="112"/>
      <c r="J14" s="111"/>
      <c r="K14" s="111"/>
      <c r="L14" s="25"/>
    </row>
    <row r="15" spans="1:12" ht="14" thickBot="1">
      <c r="A15" s="219" t="s">
        <v>129</v>
      </c>
      <c r="B15" s="184"/>
      <c r="C15" s="167"/>
      <c r="D15" s="217"/>
      <c r="E15" s="218"/>
      <c r="F15" s="185"/>
      <c r="G15" s="111"/>
      <c r="H15" s="111"/>
      <c r="I15" s="112"/>
      <c r="J15" s="111"/>
      <c r="K15" s="111"/>
      <c r="L15" s="25"/>
    </row>
    <row r="16" spans="1:12" ht="14" thickBot="1">
      <c r="A16" s="220" t="s">
        <v>104</v>
      </c>
      <c r="B16" s="221"/>
      <c r="C16" s="222"/>
      <c r="D16" s="223"/>
      <c r="E16" s="224"/>
      <c r="F16" s="225"/>
      <c r="G16" s="111"/>
      <c r="H16" s="111"/>
      <c r="I16" s="112"/>
      <c r="J16" s="111"/>
      <c r="K16" s="111"/>
      <c r="L16" s="25"/>
    </row>
    <row r="17" spans="1:12">
      <c r="A17" s="143" t="s">
        <v>91</v>
      </c>
      <c r="B17" s="144"/>
      <c r="C17" s="145"/>
      <c r="D17" s="146"/>
      <c r="E17" s="147"/>
      <c r="F17" s="148"/>
      <c r="G17" s="111"/>
      <c r="H17" s="111"/>
      <c r="I17" s="112"/>
      <c r="J17" s="111"/>
      <c r="K17" s="111"/>
      <c r="L17" s="25"/>
    </row>
    <row r="18" spans="1:12" ht="20" customHeight="1">
      <c r="A18" s="215" t="s">
        <v>100</v>
      </c>
      <c r="B18" s="216"/>
      <c r="C18" s="197">
        <v>19</v>
      </c>
      <c r="D18" s="198">
        <v>975</v>
      </c>
      <c r="E18" s="198">
        <f>C18*D18</f>
        <v>18525</v>
      </c>
      <c r="F18" s="200"/>
      <c r="G18" s="111"/>
      <c r="H18" s="111"/>
      <c r="I18" s="112"/>
      <c r="J18" s="111"/>
      <c r="K18" s="111"/>
      <c r="L18" s="25"/>
    </row>
    <row r="19" spans="1:12" ht="20" customHeight="1">
      <c r="A19" s="215" t="s">
        <v>101</v>
      </c>
      <c r="B19" s="216"/>
      <c r="C19" s="197">
        <v>3</v>
      </c>
      <c r="D19" s="198">
        <v>975</v>
      </c>
      <c r="E19" s="198">
        <f>C19*D19</f>
        <v>2925</v>
      </c>
      <c r="F19" s="200"/>
      <c r="G19" s="111"/>
      <c r="H19" s="111"/>
      <c r="I19" s="112"/>
      <c r="J19" s="111"/>
      <c r="K19" s="111"/>
      <c r="L19" s="25"/>
    </row>
    <row r="20" spans="1:12" ht="20" customHeight="1">
      <c r="A20" s="215" t="s">
        <v>102</v>
      </c>
      <c r="B20" s="216"/>
      <c r="C20" s="197">
        <v>4</v>
      </c>
      <c r="D20" s="198">
        <v>975</v>
      </c>
      <c r="E20" s="198">
        <f>C20*D20</f>
        <v>3900</v>
      </c>
      <c r="F20" s="200"/>
      <c r="G20" s="111"/>
      <c r="H20" s="111"/>
      <c r="I20" s="112"/>
      <c r="J20" s="111"/>
      <c r="K20" s="111"/>
      <c r="L20" s="25"/>
    </row>
    <row r="21" spans="1:12" ht="20" customHeight="1">
      <c r="A21" s="215" t="s">
        <v>103</v>
      </c>
      <c r="B21" s="216"/>
      <c r="C21" s="197">
        <v>1</v>
      </c>
      <c r="D21" s="198">
        <v>975</v>
      </c>
      <c r="E21" s="198">
        <f>C21*D21</f>
        <v>975</v>
      </c>
      <c r="F21" s="200"/>
      <c r="G21" s="111"/>
      <c r="H21" s="111"/>
      <c r="I21" s="112"/>
      <c r="J21" s="111"/>
      <c r="K21" s="111"/>
      <c r="L21" s="25"/>
    </row>
    <row r="22" spans="1:12" ht="23" customHeight="1">
      <c r="A22" s="278" t="s">
        <v>95</v>
      </c>
      <c r="B22" s="279"/>
      <c r="C22" s="197"/>
      <c r="D22" s="198"/>
      <c r="E22" s="198"/>
      <c r="F22" s="200"/>
    </row>
    <row r="23" spans="1:12" ht="20" customHeight="1">
      <c r="A23" s="215" t="s">
        <v>100</v>
      </c>
      <c r="B23" s="216"/>
      <c r="C23" s="197">
        <v>5</v>
      </c>
      <c r="D23" s="198">
        <v>783.77</v>
      </c>
      <c r="E23" s="198">
        <f>C23*D23</f>
        <v>3918.85</v>
      </c>
      <c r="F23" s="200"/>
      <c r="G23" s="111"/>
      <c r="H23" s="111"/>
      <c r="I23" s="112"/>
      <c r="J23" s="111"/>
      <c r="K23" s="111"/>
      <c r="L23" s="25"/>
    </row>
    <row r="24" spans="1:12">
      <c r="A24" s="161"/>
      <c r="B24" s="184"/>
      <c r="D24" s="149"/>
      <c r="E24" s="149"/>
      <c r="F24" s="185"/>
      <c r="G24" s="111"/>
      <c r="H24" s="111"/>
      <c r="I24" s="112"/>
      <c r="J24" s="111"/>
      <c r="K24" s="111"/>
      <c r="L24" s="25"/>
    </row>
    <row r="25" spans="1:12">
      <c r="A25" s="152" t="s">
        <v>96</v>
      </c>
      <c r="B25" s="153"/>
      <c r="C25" s="154"/>
      <c r="D25" s="155"/>
      <c r="E25" s="155">
        <f>SUM(E18:E23)</f>
        <v>30243.85</v>
      </c>
      <c r="F25" s="156">
        <f>E25</f>
        <v>30243.85</v>
      </c>
      <c r="G25" s="111"/>
      <c r="H25" s="111"/>
      <c r="I25" s="112"/>
      <c r="J25" s="111"/>
      <c r="K25" s="111"/>
      <c r="L25" s="25"/>
    </row>
    <row r="26" spans="1:12" customFormat="1" ht="17" customHeight="1">
      <c r="A26" s="238" t="s">
        <v>183</v>
      </c>
      <c r="B26" s="239"/>
      <c r="C26" s="239"/>
      <c r="D26" s="239"/>
      <c r="E26" s="240">
        <f>-(E25*0.45)</f>
        <v>-13609.7325</v>
      </c>
      <c r="F26" s="240">
        <f>E26</f>
        <v>-13609.7325</v>
      </c>
    </row>
    <row r="27" spans="1:12">
      <c r="A27" s="152" t="s">
        <v>186</v>
      </c>
      <c r="B27" s="153"/>
      <c r="C27" s="154"/>
      <c r="D27" s="155"/>
      <c r="E27" s="155">
        <f>E25+E26</f>
        <v>16634.1175</v>
      </c>
      <c r="F27" s="156">
        <f>E27</f>
        <v>16634.1175</v>
      </c>
      <c r="G27" s="111"/>
      <c r="H27" s="111"/>
      <c r="I27" s="112"/>
      <c r="J27" s="111"/>
      <c r="K27" s="111"/>
      <c r="L27" s="25"/>
    </row>
    <row r="28" spans="1:12">
      <c r="A28" s="161"/>
      <c r="B28" s="184"/>
      <c r="C28" s="167"/>
      <c r="D28" s="149"/>
      <c r="E28" s="149"/>
      <c r="F28" s="185"/>
      <c r="G28" s="111"/>
      <c r="H28" s="111"/>
      <c r="I28" s="112"/>
      <c r="J28" s="111"/>
      <c r="K28" s="111"/>
      <c r="L28" s="25"/>
    </row>
    <row r="29" spans="1:12">
      <c r="A29" s="143" t="s">
        <v>92</v>
      </c>
      <c r="B29" s="144"/>
      <c r="C29" s="145"/>
      <c r="D29" s="146"/>
      <c r="E29" s="147"/>
      <c r="F29" s="148"/>
      <c r="G29" s="111"/>
      <c r="H29" s="111"/>
      <c r="I29" s="112"/>
      <c r="J29" s="111"/>
      <c r="K29" s="111"/>
      <c r="L29" s="25"/>
    </row>
    <row r="30" spans="1:12" ht="20" customHeight="1">
      <c r="A30" s="215" t="s">
        <v>100</v>
      </c>
      <c r="B30" s="216"/>
      <c r="C30" s="197">
        <v>10</v>
      </c>
      <c r="D30" s="198">
        <v>1567.54</v>
      </c>
      <c r="E30" s="198">
        <f>C30*D30</f>
        <v>15675.4</v>
      </c>
      <c r="F30" s="200"/>
      <c r="G30" s="111"/>
      <c r="H30" s="111"/>
      <c r="I30" s="112"/>
      <c r="J30" s="111"/>
      <c r="K30" s="111"/>
      <c r="L30" s="25"/>
    </row>
    <row r="31" spans="1:12" ht="20" customHeight="1">
      <c r="A31" s="215" t="s">
        <v>103</v>
      </c>
      <c r="B31" s="216"/>
      <c r="C31" s="197">
        <v>1</v>
      </c>
      <c r="D31" s="198">
        <v>1567.54</v>
      </c>
      <c r="E31" s="198">
        <f>C31*D31</f>
        <v>1567.54</v>
      </c>
      <c r="F31" s="200"/>
      <c r="G31" s="111"/>
      <c r="H31" s="111"/>
      <c r="I31" s="112"/>
      <c r="J31" s="111"/>
      <c r="K31" s="111"/>
      <c r="L31" s="25"/>
    </row>
    <row r="32" spans="1:12" ht="20" customHeight="1">
      <c r="A32" s="278" t="s">
        <v>95</v>
      </c>
      <c r="B32" s="279"/>
      <c r="C32" s="197">
        <v>0</v>
      </c>
      <c r="D32" s="198">
        <v>0</v>
      </c>
      <c r="E32" s="198">
        <f t="shared" ref="E32" si="0">C32*D32</f>
        <v>0</v>
      </c>
      <c r="F32" s="200"/>
    </row>
    <row r="33" spans="1:12" ht="20" customHeight="1">
      <c r="A33" s="215" t="s">
        <v>102</v>
      </c>
      <c r="B33" s="216"/>
      <c r="C33" s="197">
        <v>4</v>
      </c>
      <c r="D33" s="198">
        <v>783.77</v>
      </c>
      <c r="E33" s="198">
        <f>C33*D33</f>
        <v>3135.08</v>
      </c>
      <c r="F33" s="200"/>
      <c r="G33" s="111"/>
      <c r="H33" s="111"/>
      <c r="I33" s="112"/>
      <c r="J33" s="111"/>
      <c r="K33" s="111"/>
      <c r="L33" s="25"/>
    </row>
    <row r="34" spans="1:12" ht="20" customHeight="1">
      <c r="A34" s="151"/>
      <c r="B34" s="22"/>
      <c r="E34" s="149"/>
      <c r="F34" s="150"/>
      <c r="G34" s="111"/>
      <c r="H34" s="111"/>
      <c r="I34" s="112"/>
      <c r="J34" s="111"/>
      <c r="K34" s="111"/>
      <c r="L34" s="25"/>
    </row>
    <row r="35" spans="1:12">
      <c r="A35" s="152" t="s">
        <v>30</v>
      </c>
      <c r="B35" s="153"/>
      <c r="C35" s="154"/>
      <c r="D35" s="155"/>
      <c r="E35" s="155">
        <f>SUM(E30:E33)</f>
        <v>20378.019999999997</v>
      </c>
      <c r="F35" s="156">
        <f>E35</f>
        <v>20378.019999999997</v>
      </c>
    </row>
    <row r="36" spans="1:12" customFormat="1" ht="17" customHeight="1">
      <c r="A36" s="238" t="s">
        <v>183</v>
      </c>
      <c r="B36" s="239"/>
      <c r="C36" s="239"/>
      <c r="D36" s="239"/>
      <c r="E36" s="240">
        <f>-(E35*0.45)</f>
        <v>-9170.1089999999986</v>
      </c>
      <c r="F36" s="240">
        <f>E36</f>
        <v>-9170.1089999999986</v>
      </c>
    </row>
    <row r="37" spans="1:12">
      <c r="A37" s="152" t="s">
        <v>187</v>
      </c>
      <c r="B37" s="153"/>
      <c r="C37" s="154"/>
      <c r="D37" s="155"/>
      <c r="E37" s="155">
        <f>E35+E36</f>
        <v>11207.910999999998</v>
      </c>
      <c r="F37" s="156">
        <f>E37</f>
        <v>11207.910999999998</v>
      </c>
      <c r="G37" s="111"/>
      <c r="H37" s="111"/>
      <c r="I37" s="112"/>
      <c r="J37" s="111"/>
      <c r="K37" s="111"/>
      <c r="L37" s="25"/>
    </row>
    <row r="38" spans="1:12">
      <c r="A38" s="137"/>
      <c r="E38" s="149"/>
      <c r="F38" s="150"/>
    </row>
    <row r="39" spans="1:12">
      <c r="A39" s="274" t="s">
        <v>70</v>
      </c>
      <c r="B39" s="275"/>
      <c r="C39" s="276"/>
      <c r="D39" s="276"/>
      <c r="E39" s="276"/>
      <c r="F39" s="277"/>
    </row>
    <row r="40" spans="1:12" ht="14">
      <c r="A40" s="215" t="s">
        <v>100</v>
      </c>
      <c r="B40" s="216"/>
      <c r="C40" s="197">
        <v>15</v>
      </c>
      <c r="D40" s="198">
        <v>1386.67</v>
      </c>
      <c r="E40" s="198">
        <f>C40*D40</f>
        <v>20800.050000000003</v>
      </c>
      <c r="F40" s="200"/>
    </row>
    <row r="41" spans="1:12" ht="20" customHeight="1">
      <c r="A41" s="215" t="s">
        <v>101</v>
      </c>
      <c r="B41" s="216"/>
      <c r="C41" s="197">
        <v>3</v>
      </c>
      <c r="D41" s="198">
        <v>1386.67</v>
      </c>
      <c r="E41" s="198">
        <f>C41*D41</f>
        <v>4160.01</v>
      </c>
      <c r="F41" s="200"/>
      <c r="G41" s="111"/>
      <c r="H41" s="111"/>
      <c r="I41" s="112"/>
      <c r="J41" s="111"/>
      <c r="K41" s="111"/>
      <c r="L41" s="25"/>
    </row>
    <row r="42" spans="1:12" ht="20" customHeight="1">
      <c r="A42" s="215" t="s">
        <v>102</v>
      </c>
      <c r="B42" s="216"/>
      <c r="C42" s="197">
        <v>4</v>
      </c>
      <c r="D42" s="198">
        <v>1386.67</v>
      </c>
      <c r="E42" s="198">
        <f>C42*D42</f>
        <v>5546.68</v>
      </c>
      <c r="F42" s="200"/>
      <c r="G42" s="111"/>
      <c r="H42" s="111"/>
      <c r="I42" s="112"/>
      <c r="J42" s="111"/>
      <c r="K42" s="111"/>
      <c r="L42" s="25"/>
    </row>
    <row r="43" spans="1:12" ht="20" customHeight="1">
      <c r="A43" s="215" t="s">
        <v>103</v>
      </c>
      <c r="B43" s="216"/>
      <c r="C43" s="197">
        <v>1</v>
      </c>
      <c r="D43" s="198">
        <v>1386.67</v>
      </c>
      <c r="E43" s="198">
        <f>C43*D43</f>
        <v>1386.67</v>
      </c>
      <c r="F43" s="200"/>
      <c r="G43" s="111"/>
      <c r="H43" s="111"/>
      <c r="I43" s="112"/>
      <c r="J43" s="111"/>
      <c r="K43" s="111"/>
      <c r="L43" s="25"/>
    </row>
    <row r="44" spans="1:12" ht="20" customHeight="1">
      <c r="A44" s="187"/>
      <c r="B44" s="186"/>
      <c r="C44" s="157"/>
      <c r="D44" s="157"/>
      <c r="E44" s="157"/>
      <c r="F44" s="158"/>
      <c r="G44" s="111"/>
      <c r="H44" s="111"/>
      <c r="I44" s="112"/>
      <c r="J44" s="111"/>
      <c r="K44" s="111"/>
      <c r="L44" s="25"/>
    </row>
    <row r="45" spans="1:12">
      <c r="A45" s="152" t="s">
        <v>69</v>
      </c>
      <c r="B45" s="153"/>
      <c r="C45" s="154"/>
      <c r="D45" s="155"/>
      <c r="E45" s="155">
        <f>SUM(E40:E43)</f>
        <v>31893.410000000003</v>
      </c>
      <c r="F45" s="156">
        <f>E45</f>
        <v>31893.410000000003</v>
      </c>
    </row>
    <row r="46" spans="1:12" customFormat="1" ht="17" customHeight="1">
      <c r="A46" s="238" t="s">
        <v>183</v>
      </c>
      <c r="B46" s="239"/>
      <c r="C46" s="239"/>
      <c r="D46" s="239"/>
      <c r="E46" s="240">
        <f>-(E45*0.45)</f>
        <v>-14352.034500000002</v>
      </c>
      <c r="F46" s="240">
        <f>E46</f>
        <v>-14352.034500000002</v>
      </c>
    </row>
    <row r="47" spans="1:12">
      <c r="A47" s="152" t="s">
        <v>190</v>
      </c>
      <c r="B47" s="153"/>
      <c r="C47" s="154"/>
      <c r="D47" s="155"/>
      <c r="E47" s="155">
        <f>E45+E46</f>
        <v>17541.375500000002</v>
      </c>
      <c r="F47" s="156">
        <f>E47</f>
        <v>17541.375500000002</v>
      </c>
      <c r="G47" s="111"/>
      <c r="H47" s="111"/>
      <c r="I47" s="112"/>
      <c r="J47" s="111"/>
      <c r="K47" s="111"/>
      <c r="L47" s="25"/>
    </row>
    <row r="48" spans="1:12">
      <c r="A48" s="187"/>
      <c r="B48" s="186"/>
      <c r="C48" s="157"/>
      <c r="D48" s="157"/>
      <c r="E48" s="157"/>
      <c r="F48" s="158"/>
    </row>
    <row r="49" spans="1:12">
      <c r="A49" s="274" t="s">
        <v>73</v>
      </c>
      <c r="B49" s="275"/>
      <c r="C49" s="276"/>
      <c r="D49" s="276"/>
      <c r="E49" s="276"/>
      <c r="F49" s="277"/>
    </row>
    <row r="50" spans="1:12" s="21" customFormat="1" ht="14">
      <c r="A50" s="215" t="s">
        <v>100</v>
      </c>
      <c r="B50" s="254"/>
      <c r="C50" s="255">
        <v>4</v>
      </c>
      <c r="D50" s="256">
        <v>975</v>
      </c>
      <c r="E50" s="198">
        <f>C50*D50</f>
        <v>3900</v>
      </c>
      <c r="F50" s="200"/>
      <c r="J50" s="110"/>
      <c r="K50" s="22"/>
      <c r="L50" s="27"/>
    </row>
    <row r="51" spans="1:12" ht="20" customHeight="1">
      <c r="A51" s="215" t="s">
        <v>102</v>
      </c>
      <c r="B51" s="254"/>
      <c r="C51" s="257">
        <v>4</v>
      </c>
      <c r="D51" s="258">
        <v>975</v>
      </c>
      <c r="E51" s="198">
        <f>C51*D51</f>
        <v>3900</v>
      </c>
      <c r="F51" s="200"/>
      <c r="G51" s="111"/>
      <c r="H51" s="111"/>
      <c r="I51" s="112"/>
      <c r="J51" s="111"/>
      <c r="K51" s="111"/>
      <c r="L51" s="25"/>
    </row>
    <row r="52" spans="1:12" ht="20" customHeight="1">
      <c r="A52" s="215" t="s">
        <v>103</v>
      </c>
      <c r="B52" s="254"/>
      <c r="C52" s="257">
        <v>4</v>
      </c>
      <c r="D52" s="258">
        <v>975</v>
      </c>
      <c r="E52" s="198">
        <f>C52*D52</f>
        <v>3900</v>
      </c>
      <c r="F52" s="200"/>
      <c r="G52" s="111"/>
      <c r="H52" s="111"/>
      <c r="I52" s="112"/>
      <c r="J52" s="111"/>
      <c r="K52" s="111"/>
      <c r="L52" s="25"/>
    </row>
    <row r="53" spans="1:12" ht="20" customHeight="1">
      <c r="A53" s="137"/>
      <c r="C53" s="160"/>
      <c r="D53" s="149"/>
      <c r="E53" s="149"/>
      <c r="F53" s="150"/>
      <c r="G53" s="111"/>
      <c r="H53" s="111"/>
      <c r="I53" s="112"/>
      <c r="J53" s="111"/>
      <c r="K53" s="111"/>
      <c r="L53" s="25"/>
    </row>
    <row r="54" spans="1:12" ht="20" customHeight="1">
      <c r="A54" s="152" t="s">
        <v>76</v>
      </c>
      <c r="B54" s="153"/>
      <c r="C54" s="154"/>
      <c r="D54" s="155"/>
      <c r="E54" s="155">
        <f>SUM(E50:E52)</f>
        <v>11700</v>
      </c>
      <c r="F54" s="156">
        <f>E54</f>
        <v>11700</v>
      </c>
      <c r="G54" s="111"/>
      <c r="H54" s="111"/>
      <c r="I54" s="112"/>
      <c r="J54" s="111"/>
      <c r="K54" s="111"/>
      <c r="L54" s="25"/>
    </row>
    <row r="55" spans="1:12" customFormat="1" ht="17" customHeight="1">
      <c r="A55" s="238" t="s">
        <v>183</v>
      </c>
      <c r="B55" s="239"/>
      <c r="C55" s="239"/>
      <c r="D55" s="239"/>
      <c r="E55" s="240">
        <f>-(E54*0.45)</f>
        <v>-5265</v>
      </c>
      <c r="F55" s="240">
        <f>E55</f>
        <v>-5265</v>
      </c>
    </row>
    <row r="56" spans="1:12">
      <c r="A56" s="152" t="s">
        <v>250</v>
      </c>
      <c r="B56" s="153"/>
      <c r="C56" s="154"/>
      <c r="D56" s="155"/>
      <c r="E56" s="155">
        <f>E54+E55</f>
        <v>6435</v>
      </c>
      <c r="F56" s="156">
        <f>E56</f>
        <v>6435</v>
      </c>
      <c r="G56" s="111"/>
      <c r="H56" s="111"/>
      <c r="I56" s="112"/>
      <c r="J56" s="111"/>
      <c r="K56" s="111"/>
      <c r="L56" s="25"/>
    </row>
    <row r="57" spans="1:12" ht="18" customHeight="1">
      <c r="A57" s="137"/>
      <c r="C57" s="160"/>
      <c r="D57" s="149"/>
      <c r="E57" s="149"/>
      <c r="F57" s="150"/>
    </row>
    <row r="58" spans="1:12" ht="20" customHeight="1">
      <c r="A58" s="274" t="s">
        <v>245</v>
      </c>
      <c r="B58" s="275"/>
      <c r="C58" s="276"/>
      <c r="D58" s="276"/>
      <c r="E58" s="276"/>
      <c r="F58" s="277"/>
      <c r="G58" s="111"/>
      <c r="H58" s="111"/>
      <c r="I58" s="112"/>
      <c r="J58" s="111"/>
      <c r="K58" s="111"/>
      <c r="L58" s="25"/>
    </row>
    <row r="59" spans="1:12" s="21" customFormat="1" ht="20" customHeight="1">
      <c r="A59" s="215" t="s">
        <v>100</v>
      </c>
      <c r="B59" s="216"/>
      <c r="C59" s="197">
        <v>16</v>
      </c>
      <c r="D59" s="198">
        <v>975</v>
      </c>
      <c r="E59" s="198">
        <f>C59*D59</f>
        <v>15600</v>
      </c>
      <c r="F59" s="200"/>
      <c r="J59" s="110"/>
      <c r="K59" s="22"/>
      <c r="L59" s="27"/>
    </row>
    <row r="60" spans="1:12" s="21" customFormat="1" ht="19" customHeight="1">
      <c r="A60" s="215" t="s">
        <v>247</v>
      </c>
      <c r="B60" s="216"/>
      <c r="C60" s="197">
        <v>4</v>
      </c>
      <c r="D60" s="198">
        <v>975</v>
      </c>
      <c r="E60" s="198">
        <f>C60*D60</f>
        <v>3900</v>
      </c>
      <c r="F60" s="200"/>
      <c r="J60" s="110"/>
      <c r="K60" s="22"/>
      <c r="L60" s="27"/>
    </row>
    <row r="61" spans="1:12" s="21" customFormat="1" ht="20" customHeight="1">
      <c r="A61" s="215" t="s">
        <v>103</v>
      </c>
      <c r="B61" s="216"/>
      <c r="C61" s="197">
        <v>4</v>
      </c>
      <c r="D61" s="198">
        <v>975</v>
      </c>
      <c r="E61" s="198">
        <f>C61*D61</f>
        <v>3900</v>
      </c>
      <c r="F61" s="200"/>
      <c r="J61" s="110"/>
      <c r="K61" s="22"/>
      <c r="L61" s="27"/>
    </row>
    <row r="62" spans="1:12" s="21" customFormat="1" ht="18" customHeight="1">
      <c r="A62" s="215" t="s">
        <v>248</v>
      </c>
      <c r="B62" s="216"/>
      <c r="C62" s="197">
        <v>4</v>
      </c>
      <c r="D62" s="198">
        <v>975</v>
      </c>
      <c r="E62" s="198">
        <f>C62*D62</f>
        <v>3900</v>
      </c>
      <c r="F62" s="200"/>
      <c r="J62" s="110"/>
      <c r="K62" s="22"/>
      <c r="L62" s="27"/>
    </row>
    <row r="63" spans="1:12" ht="20" customHeight="1">
      <c r="A63" s="137"/>
      <c r="C63" s="160"/>
      <c r="D63" s="149"/>
      <c r="E63" s="149"/>
      <c r="F63" s="150"/>
      <c r="G63" s="111"/>
      <c r="H63" s="111"/>
      <c r="I63" s="112"/>
      <c r="J63" s="111"/>
      <c r="K63" s="111"/>
      <c r="L63" s="25"/>
    </row>
    <row r="64" spans="1:12" ht="20" customHeight="1">
      <c r="A64" s="152" t="s">
        <v>246</v>
      </c>
      <c r="B64" s="153"/>
      <c r="C64" s="154"/>
      <c r="D64" s="155"/>
      <c r="E64" s="155">
        <f>SUM(E59:E62)</f>
        <v>27300</v>
      </c>
      <c r="F64" s="156">
        <f>E64</f>
        <v>27300</v>
      </c>
      <c r="G64" s="111"/>
      <c r="H64" s="111"/>
      <c r="I64" s="112"/>
      <c r="J64" s="111"/>
      <c r="K64" s="111"/>
      <c r="L64" s="25"/>
    </row>
    <row r="65" spans="1:12" customFormat="1" ht="17" customHeight="1">
      <c r="A65" s="238" t="s">
        <v>183</v>
      </c>
      <c r="B65" s="239"/>
      <c r="C65" s="239"/>
      <c r="D65" s="239"/>
      <c r="E65" s="240">
        <f>-(E64*0.45)</f>
        <v>-12285</v>
      </c>
      <c r="F65" s="240">
        <f>E65</f>
        <v>-12285</v>
      </c>
    </row>
    <row r="66" spans="1:12">
      <c r="A66" s="152" t="s">
        <v>252</v>
      </c>
      <c r="B66" s="153"/>
      <c r="C66" s="154"/>
      <c r="D66" s="155"/>
      <c r="E66" s="155">
        <f>E64+E65</f>
        <v>15015</v>
      </c>
      <c r="F66" s="156">
        <f>E66</f>
        <v>15015</v>
      </c>
      <c r="G66" s="111"/>
      <c r="H66" s="111"/>
      <c r="I66" s="112"/>
      <c r="J66" s="111"/>
      <c r="K66" s="111"/>
      <c r="L66" s="25"/>
    </row>
    <row r="67" spans="1:12" s="21" customFormat="1" ht="15" customHeight="1">
      <c r="A67" s="137"/>
      <c r="B67" s="20"/>
      <c r="C67" s="160"/>
      <c r="D67" s="149"/>
      <c r="E67" s="149"/>
      <c r="F67" s="150"/>
      <c r="J67" s="110"/>
      <c r="K67" s="22"/>
      <c r="L67" s="27"/>
    </row>
    <row r="68" spans="1:12" ht="14" thickBot="1">
      <c r="A68" s="22"/>
      <c r="B68" s="188"/>
      <c r="C68" s="189"/>
      <c r="D68" s="190"/>
      <c r="E68" s="190"/>
      <c r="F68" s="191"/>
    </row>
    <row r="69" spans="1:12" ht="14" thickBot="1">
      <c r="A69" s="220" t="s">
        <v>131</v>
      </c>
      <c r="B69" s="221"/>
      <c r="C69" s="222"/>
      <c r="D69" s="223"/>
      <c r="E69" s="224"/>
      <c r="F69" s="225"/>
      <c r="G69" s="111"/>
      <c r="H69" s="111"/>
      <c r="I69" s="112"/>
      <c r="J69" s="111"/>
      <c r="K69" s="111"/>
      <c r="L69" s="25"/>
    </row>
    <row r="70" spans="1:12">
      <c r="A70" s="226" t="s">
        <v>105</v>
      </c>
      <c r="B70" s="227"/>
      <c r="C70" s="228"/>
      <c r="D70" s="229"/>
      <c r="E70" s="230"/>
      <c r="F70" s="231"/>
      <c r="G70" s="111"/>
      <c r="H70" s="111"/>
      <c r="I70" s="112"/>
      <c r="J70" s="111"/>
      <c r="K70" s="111"/>
      <c r="L70" s="25"/>
    </row>
    <row r="71" spans="1:12" ht="20" customHeight="1">
      <c r="A71" s="236" t="s">
        <v>132</v>
      </c>
      <c r="B71" s="216"/>
      <c r="C71" s="197"/>
      <c r="D71" s="198"/>
      <c r="E71" s="198"/>
      <c r="F71" s="200"/>
      <c r="G71" s="111"/>
      <c r="H71" s="111"/>
      <c r="I71" s="112"/>
      <c r="J71" s="111"/>
      <c r="K71" s="111"/>
      <c r="L71" s="25"/>
    </row>
    <row r="72" spans="1:12" ht="20" customHeight="1">
      <c r="A72" s="215" t="s">
        <v>147</v>
      </c>
      <c r="B72" s="216"/>
      <c r="C72" s="197">
        <v>1</v>
      </c>
      <c r="D72" s="198">
        <v>16994</v>
      </c>
      <c r="E72" s="198">
        <f>C72*D72</f>
        <v>16994</v>
      </c>
      <c r="F72" s="200"/>
      <c r="G72" s="111"/>
      <c r="H72" s="111"/>
      <c r="I72" s="112"/>
      <c r="J72" s="111"/>
      <c r="K72" s="111"/>
      <c r="L72" s="25"/>
    </row>
    <row r="73" spans="1:12" ht="20" customHeight="1">
      <c r="A73" s="215" t="s">
        <v>265</v>
      </c>
      <c r="B73" s="216"/>
      <c r="C73" s="197">
        <v>1</v>
      </c>
      <c r="D73" s="198">
        <v>6178</v>
      </c>
      <c r="E73" s="198">
        <f>C73*D73</f>
        <v>6178</v>
      </c>
      <c r="F73" s="200"/>
      <c r="G73" s="111"/>
      <c r="H73" s="111"/>
      <c r="I73" s="112"/>
      <c r="J73" s="111"/>
      <c r="K73" s="111"/>
      <c r="L73" s="25"/>
    </row>
    <row r="74" spans="1:12" ht="20" customHeight="1">
      <c r="A74" s="236" t="s">
        <v>133</v>
      </c>
      <c r="B74" s="216"/>
      <c r="C74" s="197"/>
      <c r="D74" s="198"/>
      <c r="E74" s="198"/>
      <c r="F74" s="200"/>
      <c r="G74" s="111"/>
      <c r="H74" s="111"/>
      <c r="I74" s="112"/>
      <c r="J74" s="111"/>
      <c r="K74" s="111"/>
      <c r="L74" s="25"/>
    </row>
    <row r="75" spans="1:12" ht="20" customHeight="1">
      <c r="A75" s="215" t="s">
        <v>193</v>
      </c>
      <c r="B75" s="216"/>
      <c r="C75" s="197">
        <v>0</v>
      </c>
      <c r="D75" s="198">
        <v>0</v>
      </c>
      <c r="E75" s="198">
        <f t="shared" ref="E75:E78" si="1">C75*D75</f>
        <v>0</v>
      </c>
      <c r="F75" s="200"/>
      <c r="G75" s="111"/>
      <c r="H75" s="111"/>
      <c r="I75" s="112"/>
      <c r="J75" s="111"/>
      <c r="K75" s="111"/>
      <c r="L75" s="25"/>
    </row>
    <row r="76" spans="1:12" ht="20" customHeight="1">
      <c r="A76" s="215" t="s">
        <v>265</v>
      </c>
      <c r="B76" s="216"/>
      <c r="C76" s="197">
        <v>1</v>
      </c>
      <c r="D76" s="198">
        <v>27131.34</v>
      </c>
      <c r="E76" s="198">
        <f t="shared" si="1"/>
        <v>27131.34</v>
      </c>
      <c r="F76" s="200"/>
      <c r="G76" s="111"/>
      <c r="H76" s="111"/>
      <c r="I76" s="112"/>
      <c r="J76" s="111"/>
      <c r="K76" s="111"/>
      <c r="L76" s="25"/>
    </row>
    <row r="77" spans="1:12" ht="20" customHeight="1">
      <c r="A77" s="215" t="s">
        <v>148</v>
      </c>
      <c r="B77" s="216"/>
      <c r="C77" s="197">
        <v>1</v>
      </c>
      <c r="D77" s="198">
        <v>6782.83</v>
      </c>
      <c r="E77" s="198">
        <f t="shared" si="1"/>
        <v>6782.83</v>
      </c>
      <c r="F77" s="200"/>
      <c r="G77" s="111"/>
      <c r="H77" s="111"/>
      <c r="I77" s="112"/>
      <c r="J77" s="111"/>
      <c r="K77" s="111"/>
      <c r="L77" s="25"/>
    </row>
    <row r="78" spans="1:12" ht="20" customHeight="1">
      <c r="A78" s="215" t="s">
        <v>149</v>
      </c>
      <c r="B78" s="216"/>
      <c r="C78" s="197">
        <v>1</v>
      </c>
      <c r="D78" s="198">
        <v>6782.83</v>
      </c>
      <c r="E78" s="198">
        <f t="shared" si="1"/>
        <v>6782.83</v>
      </c>
      <c r="F78" s="200"/>
      <c r="G78" s="111"/>
      <c r="H78" s="111"/>
      <c r="I78" s="112"/>
      <c r="J78" s="111"/>
      <c r="K78" s="111"/>
      <c r="L78" s="25"/>
    </row>
    <row r="79" spans="1:12">
      <c r="A79" s="161"/>
      <c r="B79" s="184"/>
      <c r="D79" s="149"/>
      <c r="E79" s="149"/>
      <c r="F79" s="185"/>
      <c r="G79" s="111"/>
      <c r="H79" s="111"/>
      <c r="I79" s="112"/>
      <c r="J79" s="111"/>
      <c r="K79" s="111"/>
      <c r="L79" s="25"/>
    </row>
    <row r="80" spans="1:12">
      <c r="A80" s="152" t="s">
        <v>108</v>
      </c>
      <c r="B80" s="153"/>
      <c r="C80" s="154"/>
      <c r="D80" s="155"/>
      <c r="E80" s="155">
        <f>SUM(E71:E78)</f>
        <v>63869</v>
      </c>
      <c r="F80" s="156">
        <f>E80</f>
        <v>63869</v>
      </c>
      <c r="G80" s="111"/>
      <c r="H80" s="111"/>
      <c r="I80" s="112"/>
      <c r="J80" s="111"/>
      <c r="K80" s="111"/>
      <c r="L80" s="25"/>
    </row>
    <row r="81" spans="1:12">
      <c r="A81" s="161"/>
      <c r="B81" s="184"/>
      <c r="C81" s="167"/>
      <c r="D81" s="149"/>
      <c r="E81" s="149"/>
      <c r="F81" s="185"/>
      <c r="G81" s="111"/>
      <c r="H81" s="111"/>
      <c r="I81" s="112"/>
      <c r="J81" s="111"/>
      <c r="K81" s="111"/>
      <c r="L81" s="25"/>
    </row>
    <row r="82" spans="1:12">
      <c r="A82" s="226" t="s">
        <v>106</v>
      </c>
      <c r="B82" s="227"/>
      <c r="C82" s="228"/>
      <c r="D82" s="229"/>
      <c r="E82" s="230"/>
      <c r="F82" s="231"/>
      <c r="G82" s="111"/>
      <c r="H82" s="111"/>
      <c r="I82" s="112"/>
      <c r="J82" s="111"/>
      <c r="K82" s="111"/>
      <c r="L82" s="25"/>
    </row>
    <row r="83" spans="1:12" ht="20" customHeight="1">
      <c r="A83" s="236" t="s">
        <v>134</v>
      </c>
      <c r="B83" s="216"/>
      <c r="C83" s="197"/>
      <c r="D83" s="198"/>
      <c r="E83" s="198"/>
      <c r="F83" s="200"/>
      <c r="G83" s="111"/>
      <c r="H83" s="111"/>
      <c r="I83" s="112"/>
      <c r="J83" s="111"/>
      <c r="K83" s="111"/>
      <c r="L83" s="25"/>
    </row>
    <row r="84" spans="1:12" ht="33" customHeight="1">
      <c r="A84" s="215" t="s">
        <v>178</v>
      </c>
      <c r="B84" s="216"/>
      <c r="C84" s="197">
        <v>800</v>
      </c>
      <c r="D84" s="198">
        <v>64.84</v>
      </c>
      <c r="E84" s="198">
        <f>C84*D84</f>
        <v>51872</v>
      </c>
      <c r="F84" s="200"/>
      <c r="G84" s="111"/>
      <c r="H84" s="111"/>
      <c r="I84" s="112"/>
      <c r="J84" s="111"/>
      <c r="K84" s="111"/>
      <c r="L84" s="25"/>
    </row>
    <row r="85" spans="1:12" ht="20" customHeight="1">
      <c r="A85" s="295" t="s">
        <v>135</v>
      </c>
      <c r="B85" s="296"/>
      <c r="C85" s="197"/>
      <c r="D85" s="198"/>
      <c r="E85" s="198"/>
      <c r="F85" s="200"/>
    </row>
    <row r="86" spans="1:12" ht="20" customHeight="1">
      <c r="A86" s="215" t="s">
        <v>181</v>
      </c>
      <c r="B86" s="216"/>
      <c r="C86" s="197">
        <v>800</v>
      </c>
      <c r="D86" s="198">
        <v>24.02</v>
      </c>
      <c r="E86" s="198">
        <f>C86*D86</f>
        <v>19216</v>
      </c>
      <c r="F86" s="200"/>
      <c r="G86" s="111"/>
      <c r="H86" s="111"/>
      <c r="I86" s="112"/>
      <c r="J86" s="111"/>
      <c r="K86" s="111"/>
      <c r="L86" s="25"/>
    </row>
    <row r="87" spans="1:12" ht="20" customHeight="1">
      <c r="A87" s="215"/>
      <c r="B87" s="216"/>
      <c r="C87" s="197"/>
      <c r="D87" s="198"/>
      <c r="E87" s="198"/>
      <c r="F87" s="200"/>
      <c r="G87" s="111"/>
      <c r="H87" s="111"/>
      <c r="I87" s="112"/>
      <c r="J87" s="111"/>
      <c r="K87" s="111"/>
      <c r="L87" s="25"/>
    </row>
    <row r="88" spans="1:12">
      <c r="A88" s="151"/>
      <c r="B88" s="22"/>
      <c r="E88" s="149"/>
      <c r="F88" s="150"/>
    </row>
    <row r="89" spans="1:12">
      <c r="A89" s="152" t="s">
        <v>109</v>
      </c>
      <c r="B89" s="153"/>
      <c r="C89" s="154"/>
      <c r="D89" s="155"/>
      <c r="E89" s="155">
        <f>SUM(E83:E87)</f>
        <v>71088</v>
      </c>
      <c r="F89" s="156">
        <f>E89</f>
        <v>71088</v>
      </c>
    </row>
    <row r="90" spans="1:12">
      <c r="A90" s="137"/>
      <c r="E90" s="149"/>
      <c r="F90" s="150"/>
    </row>
    <row r="91" spans="1:12">
      <c r="A91" s="291" t="s">
        <v>110</v>
      </c>
      <c r="B91" s="292"/>
      <c r="C91" s="293"/>
      <c r="D91" s="293"/>
      <c r="E91" s="293"/>
      <c r="F91" s="294"/>
    </row>
    <row r="92" spans="1:12" ht="20" customHeight="1">
      <c r="A92" s="236" t="s">
        <v>136</v>
      </c>
      <c r="B92" s="216"/>
      <c r="C92" s="197"/>
      <c r="D92" s="198"/>
      <c r="E92" s="198"/>
      <c r="F92" s="200"/>
      <c r="G92" s="111"/>
      <c r="H92" s="111"/>
      <c r="I92" s="112"/>
      <c r="J92" s="111"/>
      <c r="K92" s="111"/>
      <c r="L92" s="25"/>
    </row>
    <row r="93" spans="1:12" ht="20" customHeight="1">
      <c r="A93" s="215" t="s">
        <v>138</v>
      </c>
      <c r="B93" s="216"/>
      <c r="C93" s="197">
        <v>0</v>
      </c>
      <c r="D93" s="198">
        <v>0</v>
      </c>
      <c r="E93" s="198">
        <f>C93*D93</f>
        <v>0</v>
      </c>
      <c r="F93" s="200"/>
      <c r="G93" s="111"/>
      <c r="H93" s="111"/>
      <c r="I93" s="112"/>
      <c r="J93" s="111"/>
      <c r="K93" s="111"/>
      <c r="L93" s="25"/>
    </row>
    <row r="94" spans="1:12" ht="20" customHeight="1">
      <c r="A94" s="236" t="s">
        <v>137</v>
      </c>
      <c r="B94" s="216"/>
      <c r="C94" s="197"/>
      <c r="D94" s="198"/>
      <c r="E94" s="198"/>
      <c r="F94" s="200"/>
      <c r="G94" s="111"/>
      <c r="H94" s="111"/>
      <c r="I94" s="112"/>
      <c r="J94" s="111"/>
      <c r="K94" s="111"/>
      <c r="L94" s="25"/>
    </row>
    <row r="95" spans="1:12" ht="20" customHeight="1">
      <c r="A95" s="215" t="s">
        <v>139</v>
      </c>
      <c r="B95" s="216"/>
      <c r="C95" s="197">
        <v>0</v>
      </c>
      <c r="D95" s="198">
        <v>0</v>
      </c>
      <c r="E95" s="198">
        <f>C95*D95</f>
        <v>0</v>
      </c>
      <c r="F95" s="200"/>
      <c r="G95" s="111"/>
      <c r="H95" s="111"/>
      <c r="I95" s="112"/>
      <c r="J95" s="111"/>
      <c r="K95" s="111"/>
      <c r="L95" s="25"/>
    </row>
    <row r="96" spans="1:12">
      <c r="A96" s="187"/>
      <c r="B96" s="186"/>
      <c r="C96" s="157"/>
      <c r="D96" s="157"/>
      <c r="E96" s="157"/>
      <c r="F96" s="158"/>
    </row>
    <row r="97" spans="1:12">
      <c r="A97" s="152" t="s">
        <v>111</v>
      </c>
      <c r="B97" s="153"/>
      <c r="C97" s="154"/>
      <c r="D97" s="155"/>
      <c r="E97" s="155">
        <f>SUM(E92:E95)</f>
        <v>0</v>
      </c>
      <c r="F97" s="156">
        <f>E97</f>
        <v>0</v>
      </c>
    </row>
    <row r="98" spans="1:12">
      <c r="A98" s="187"/>
      <c r="B98" s="186"/>
      <c r="C98" s="157"/>
      <c r="D98" s="157"/>
      <c r="E98" s="157"/>
      <c r="F98" s="158"/>
    </row>
    <row r="99" spans="1:12" s="21" customFormat="1">
      <c r="A99" s="291" t="s">
        <v>157</v>
      </c>
      <c r="B99" s="292"/>
      <c r="C99" s="293"/>
      <c r="D99" s="293"/>
      <c r="E99" s="293"/>
      <c r="F99" s="294"/>
      <c r="J99" s="110"/>
      <c r="K99" s="22"/>
      <c r="L99" s="27"/>
    </row>
    <row r="100" spans="1:12" ht="20" customHeight="1">
      <c r="A100" s="215" t="s">
        <v>151</v>
      </c>
      <c r="B100" s="216"/>
      <c r="C100" s="197">
        <v>0</v>
      </c>
      <c r="D100" s="198">
        <v>0</v>
      </c>
      <c r="E100" s="198">
        <f t="shared" ref="E100:E105" si="2">C100*D100</f>
        <v>0</v>
      </c>
      <c r="F100" s="200"/>
      <c r="G100" s="111"/>
      <c r="H100" s="111"/>
      <c r="I100" s="112"/>
      <c r="J100" s="111"/>
      <c r="K100" s="111"/>
      <c r="L100" s="25"/>
    </row>
    <row r="101" spans="1:12" ht="20" customHeight="1">
      <c r="A101" s="215" t="s">
        <v>152</v>
      </c>
      <c r="B101" s="216"/>
      <c r="C101" s="197">
        <v>0</v>
      </c>
      <c r="D101" s="198">
        <v>0</v>
      </c>
      <c r="E101" s="198">
        <f t="shared" si="2"/>
        <v>0</v>
      </c>
      <c r="F101" s="200"/>
      <c r="G101" s="111"/>
      <c r="H101" s="111"/>
      <c r="I101" s="112"/>
      <c r="J101" s="111"/>
      <c r="K101" s="111"/>
      <c r="L101" s="25"/>
    </row>
    <row r="102" spans="1:12" ht="20" customHeight="1">
      <c r="A102" s="215" t="s">
        <v>153</v>
      </c>
      <c r="B102" s="216"/>
      <c r="C102" s="197">
        <v>0</v>
      </c>
      <c r="D102" s="198">
        <v>0</v>
      </c>
      <c r="E102" s="198">
        <f t="shared" si="2"/>
        <v>0</v>
      </c>
      <c r="F102" s="200"/>
      <c r="G102" s="111"/>
      <c r="H102" s="111"/>
      <c r="I102" s="112"/>
      <c r="J102" s="111"/>
      <c r="K102" s="111"/>
      <c r="L102" s="25"/>
    </row>
    <row r="103" spans="1:12" ht="20" customHeight="1">
      <c r="A103" s="215" t="s">
        <v>169</v>
      </c>
      <c r="B103" s="216"/>
      <c r="C103" s="197">
        <v>0</v>
      </c>
      <c r="D103" s="198">
        <v>0</v>
      </c>
      <c r="E103" s="198">
        <f t="shared" si="2"/>
        <v>0</v>
      </c>
      <c r="F103" s="200"/>
      <c r="G103" s="111"/>
      <c r="H103" s="111"/>
      <c r="I103" s="112"/>
      <c r="J103" s="111"/>
      <c r="K103" s="111"/>
      <c r="L103" s="25"/>
    </row>
    <row r="104" spans="1:12" ht="20" customHeight="1">
      <c r="A104" s="215" t="s">
        <v>154</v>
      </c>
      <c r="B104" s="216"/>
      <c r="C104" s="197">
        <v>0</v>
      </c>
      <c r="D104" s="198">
        <v>0</v>
      </c>
      <c r="E104" s="198">
        <f t="shared" si="2"/>
        <v>0</v>
      </c>
      <c r="F104" s="200"/>
      <c r="G104" s="111"/>
      <c r="H104" s="111"/>
      <c r="I104" s="112"/>
      <c r="J104" s="111"/>
      <c r="K104" s="111"/>
      <c r="L104" s="25"/>
    </row>
    <row r="105" spans="1:12" ht="20" customHeight="1">
      <c r="A105" s="215" t="s">
        <v>155</v>
      </c>
      <c r="B105" s="216"/>
      <c r="C105" s="197">
        <v>0</v>
      </c>
      <c r="D105" s="198">
        <v>0</v>
      </c>
      <c r="E105" s="198">
        <f t="shared" si="2"/>
        <v>0</v>
      </c>
      <c r="F105" s="200"/>
      <c r="G105" s="111"/>
      <c r="H105" s="111"/>
      <c r="I105" s="112"/>
      <c r="J105" s="111"/>
      <c r="K105" s="111"/>
      <c r="L105" s="25"/>
    </row>
    <row r="106" spans="1:12" ht="20" customHeight="1">
      <c r="A106" s="215" t="s">
        <v>170</v>
      </c>
      <c r="B106" s="216"/>
      <c r="C106" s="197">
        <v>0</v>
      </c>
      <c r="D106" s="198">
        <v>0</v>
      </c>
      <c r="E106" s="198">
        <f>C106*D106</f>
        <v>0</v>
      </c>
      <c r="F106" s="200"/>
      <c r="G106" s="111"/>
      <c r="H106" s="111"/>
      <c r="I106" s="112"/>
      <c r="J106" s="111"/>
      <c r="K106" s="111"/>
      <c r="L106" s="25"/>
    </row>
    <row r="107" spans="1:12" ht="20" customHeight="1">
      <c r="A107" s="215" t="s">
        <v>171</v>
      </c>
      <c r="B107" s="216"/>
      <c r="C107" s="197">
        <v>0</v>
      </c>
      <c r="D107" s="198">
        <v>0</v>
      </c>
      <c r="E107" s="198">
        <f>C107*D107</f>
        <v>0</v>
      </c>
      <c r="F107" s="200"/>
      <c r="G107" s="111"/>
      <c r="H107" s="111"/>
      <c r="I107" s="112"/>
      <c r="J107" s="111"/>
      <c r="K107" s="111"/>
      <c r="L107" s="25"/>
    </row>
    <row r="108" spans="1:12" ht="20" customHeight="1">
      <c r="A108" s="215" t="s">
        <v>172</v>
      </c>
      <c r="B108" s="216"/>
      <c r="C108" s="197">
        <v>0</v>
      </c>
      <c r="D108" s="198">
        <v>0</v>
      </c>
      <c r="E108" s="198">
        <f>C108*D108</f>
        <v>0</v>
      </c>
      <c r="F108" s="200"/>
      <c r="G108" s="111"/>
      <c r="H108" s="111"/>
      <c r="I108" s="112"/>
      <c r="J108" s="111"/>
      <c r="K108" s="111"/>
      <c r="L108" s="25"/>
    </row>
    <row r="109" spans="1:12" s="21" customFormat="1">
      <c r="A109" s="137"/>
      <c r="B109" s="20"/>
      <c r="C109" s="160"/>
      <c r="D109" s="149"/>
      <c r="E109" s="149"/>
      <c r="F109" s="150"/>
      <c r="J109" s="110"/>
      <c r="K109" s="22"/>
      <c r="L109" s="27"/>
    </row>
    <row r="110" spans="1:12" s="21" customFormat="1">
      <c r="A110" s="152" t="s">
        <v>112</v>
      </c>
      <c r="B110" s="153"/>
      <c r="C110" s="154"/>
      <c r="D110" s="155"/>
      <c r="E110" s="155">
        <f>SUM(E100:E108)</f>
        <v>0</v>
      </c>
      <c r="F110" s="156">
        <f>E110</f>
        <v>0</v>
      </c>
      <c r="J110" s="110"/>
      <c r="K110" s="22"/>
      <c r="L110" s="27"/>
    </row>
    <row r="111" spans="1:12" s="21" customFormat="1">
      <c r="A111" s="137"/>
      <c r="B111" s="20"/>
      <c r="C111" s="160"/>
      <c r="D111" s="149"/>
      <c r="E111" s="149"/>
      <c r="F111" s="150"/>
      <c r="J111" s="110"/>
      <c r="K111" s="22"/>
      <c r="L111" s="27"/>
    </row>
    <row r="112" spans="1:12" s="21" customFormat="1">
      <c r="A112" s="291" t="s">
        <v>158</v>
      </c>
      <c r="B112" s="292"/>
      <c r="C112" s="293"/>
      <c r="D112" s="293"/>
      <c r="E112" s="293"/>
      <c r="F112" s="294"/>
      <c r="J112" s="110"/>
      <c r="K112" s="22"/>
      <c r="L112" s="27"/>
    </row>
    <row r="113" spans="1:12" ht="20" customHeight="1">
      <c r="A113" s="215" t="s">
        <v>156</v>
      </c>
      <c r="B113" s="216"/>
      <c r="C113" s="197">
        <v>1</v>
      </c>
      <c r="D113" s="198">
        <v>1250</v>
      </c>
      <c r="E113" s="198">
        <f t="shared" ref="E113" si="3">C113*D113</f>
        <v>1250</v>
      </c>
      <c r="F113" s="200"/>
      <c r="G113" s="111"/>
      <c r="H113" s="111"/>
      <c r="I113" s="112"/>
      <c r="J113" s="111"/>
      <c r="K113" s="111"/>
      <c r="L113" s="25"/>
    </row>
    <row r="114" spans="1:12" s="21" customFormat="1">
      <c r="A114" s="137"/>
      <c r="B114" s="20"/>
      <c r="C114" s="160"/>
      <c r="D114" s="149"/>
      <c r="E114" s="149"/>
      <c r="F114" s="150"/>
      <c r="J114" s="110"/>
      <c r="K114" s="22"/>
      <c r="L114" s="27"/>
    </row>
    <row r="115" spans="1:12">
      <c r="A115" s="152" t="s">
        <v>113</v>
      </c>
      <c r="B115" s="153"/>
      <c r="C115" s="154"/>
      <c r="D115" s="155"/>
      <c r="E115" s="155">
        <f>SUM(E113:E113)</f>
        <v>1250</v>
      </c>
      <c r="F115" s="156">
        <f>E115</f>
        <v>1250</v>
      </c>
    </row>
    <row r="116" spans="1:12">
      <c r="A116" s="165"/>
      <c r="B116" s="166"/>
      <c r="C116" s="167"/>
      <c r="D116" s="168"/>
      <c r="E116" s="168"/>
      <c r="F116" s="169"/>
    </row>
    <row r="117" spans="1:12">
      <c r="A117" s="226" t="s">
        <v>159</v>
      </c>
      <c r="B117" s="227"/>
      <c r="C117" s="228"/>
      <c r="D117" s="229"/>
      <c r="E117" s="230"/>
      <c r="F117" s="231"/>
    </row>
    <row r="118" spans="1:12" ht="20" customHeight="1">
      <c r="A118" s="215" t="s">
        <v>229</v>
      </c>
      <c r="B118" s="216"/>
      <c r="C118" s="197">
        <v>1</v>
      </c>
      <c r="D118" s="198">
        <v>24000</v>
      </c>
      <c r="E118" s="198">
        <f>C118*D118</f>
        <v>24000</v>
      </c>
      <c r="F118" s="200"/>
      <c r="G118" s="111"/>
      <c r="H118" s="111"/>
      <c r="I118" s="112"/>
      <c r="J118" s="111"/>
      <c r="K118" s="111"/>
      <c r="L118" s="25"/>
    </row>
    <row r="119" spans="1:12">
      <c r="A119" s="137"/>
      <c r="F119" s="150"/>
    </row>
    <row r="120" spans="1:12">
      <c r="A120" s="152" t="s">
        <v>114</v>
      </c>
      <c r="B120" s="153"/>
      <c r="C120" s="154"/>
      <c r="D120" s="155"/>
      <c r="E120" s="155">
        <f>SUM(E118:E118)</f>
        <v>24000</v>
      </c>
      <c r="F120" s="156">
        <f>E120</f>
        <v>24000</v>
      </c>
    </row>
    <row r="121" spans="1:12" s="21" customFormat="1">
      <c r="A121" s="22"/>
      <c r="B121" s="22"/>
      <c r="C121" s="22"/>
      <c r="D121" s="22"/>
      <c r="E121" s="22"/>
      <c r="F121" s="140"/>
      <c r="J121" s="110"/>
      <c r="K121" s="22"/>
      <c r="L121" s="27"/>
    </row>
    <row r="122" spans="1:12">
      <c r="A122" s="226" t="s">
        <v>160</v>
      </c>
      <c r="B122" s="227"/>
      <c r="C122" s="228"/>
      <c r="D122" s="229"/>
      <c r="E122" s="230"/>
      <c r="F122" s="231"/>
    </row>
    <row r="123" spans="1:12" ht="20" customHeight="1">
      <c r="A123" s="236" t="s">
        <v>161</v>
      </c>
      <c r="B123" s="216"/>
      <c r="C123" s="197"/>
      <c r="D123" s="198"/>
      <c r="E123" s="198"/>
      <c r="F123" s="200"/>
      <c r="G123" s="111"/>
      <c r="H123" s="111"/>
      <c r="I123" s="112"/>
      <c r="J123" s="111"/>
      <c r="K123" s="111"/>
      <c r="L123" s="25"/>
    </row>
    <row r="124" spans="1:12" ht="20" customHeight="1">
      <c r="A124" s="215" t="s">
        <v>162</v>
      </c>
      <c r="B124" s="216"/>
      <c r="C124" s="197">
        <v>1</v>
      </c>
      <c r="D124" s="198">
        <v>8000</v>
      </c>
      <c r="E124" s="198">
        <f>C124*D124</f>
        <v>8000</v>
      </c>
      <c r="F124" s="200"/>
      <c r="G124" s="111"/>
      <c r="H124" s="111"/>
      <c r="I124" s="112"/>
      <c r="J124" s="111"/>
      <c r="K124" s="111"/>
      <c r="L124" s="25"/>
    </row>
    <row r="125" spans="1:12" ht="42" customHeight="1">
      <c r="A125" s="215" t="s">
        <v>194</v>
      </c>
      <c r="B125" s="216"/>
      <c r="C125" s="197"/>
      <c r="D125" s="198"/>
      <c r="E125" s="198"/>
      <c r="F125" s="200"/>
      <c r="G125" s="111"/>
      <c r="H125" s="111"/>
      <c r="I125" s="112"/>
      <c r="J125" s="111"/>
      <c r="K125" s="111"/>
      <c r="L125" s="25"/>
    </row>
    <row r="126" spans="1:12">
      <c r="A126" s="137"/>
      <c r="F126" s="150"/>
    </row>
    <row r="127" spans="1:12">
      <c r="A127" s="152" t="s">
        <v>164</v>
      </c>
      <c r="B127" s="153"/>
      <c r="C127" s="154"/>
      <c r="D127" s="155"/>
      <c r="E127" s="155">
        <f>SUM(E123:E125)</f>
        <v>8000</v>
      </c>
      <c r="F127" s="156">
        <f>E127</f>
        <v>8000</v>
      </c>
    </row>
    <row r="128" spans="1:12" customFormat="1"/>
    <row r="129" spans="1:12">
      <c r="A129" s="226" t="s">
        <v>107</v>
      </c>
      <c r="B129" s="227"/>
      <c r="C129" s="228"/>
      <c r="D129" s="229"/>
      <c r="E129" s="230"/>
      <c r="F129" s="231"/>
    </row>
    <row r="130" spans="1:12" ht="20" customHeight="1">
      <c r="A130" s="215" t="s">
        <v>166</v>
      </c>
      <c r="B130" s="216"/>
      <c r="C130" s="197">
        <v>1</v>
      </c>
      <c r="D130" s="198">
        <v>3120</v>
      </c>
      <c r="E130" s="198">
        <f>C130*D130</f>
        <v>3120</v>
      </c>
      <c r="F130" s="200"/>
      <c r="G130" s="111"/>
      <c r="H130" s="111"/>
      <c r="I130" s="112"/>
      <c r="J130" s="111"/>
      <c r="K130" s="111"/>
      <c r="L130" s="25"/>
    </row>
    <row r="131" spans="1:12">
      <c r="A131" s="137"/>
      <c r="F131" s="150"/>
    </row>
    <row r="132" spans="1:12">
      <c r="A132" s="152" t="s">
        <v>115</v>
      </c>
      <c r="B132" s="153"/>
      <c r="C132" s="154"/>
      <c r="D132" s="155"/>
      <c r="E132" s="155">
        <f>SUM(E130:E130)</f>
        <v>3120</v>
      </c>
      <c r="F132" s="156">
        <f>E132</f>
        <v>3120</v>
      </c>
    </row>
    <row r="133" spans="1:12" ht="15" customHeight="1">
      <c r="A133" s="22"/>
      <c r="B133" s="188"/>
      <c r="C133" s="189"/>
      <c r="D133" s="190"/>
      <c r="E133" s="190"/>
      <c r="F133" s="191"/>
      <c r="G133" s="111"/>
      <c r="H133" s="111"/>
      <c r="I133" s="112"/>
      <c r="J133" s="111"/>
      <c r="K133" s="111"/>
      <c r="L133" s="25"/>
    </row>
    <row r="134" spans="1:12">
      <c r="A134" s="226" t="s">
        <v>202</v>
      </c>
      <c r="B134" s="227"/>
      <c r="C134" s="228"/>
      <c r="D134" s="229"/>
      <c r="E134" s="230"/>
      <c r="F134" s="231"/>
    </row>
    <row r="135" spans="1:12" ht="20" customHeight="1">
      <c r="A135" s="215" t="s">
        <v>203</v>
      </c>
      <c r="B135" s="216"/>
      <c r="C135" s="197">
        <v>1</v>
      </c>
      <c r="D135" s="198">
        <v>18750</v>
      </c>
      <c r="E135" s="198">
        <f>C135*D135</f>
        <v>18750</v>
      </c>
      <c r="F135" s="200"/>
      <c r="G135" s="111"/>
      <c r="H135" s="111"/>
      <c r="I135" s="237"/>
      <c r="J135" s="111"/>
      <c r="K135" s="111"/>
      <c r="L135" s="25"/>
    </row>
    <row r="136" spans="1:12">
      <c r="A136" s="137"/>
      <c r="F136" s="150"/>
    </row>
    <row r="137" spans="1:12">
      <c r="A137" s="152" t="s">
        <v>204</v>
      </c>
      <c r="B137" s="153"/>
      <c r="C137" s="154"/>
      <c r="D137" s="155"/>
      <c r="E137" s="155">
        <f>SUM(E135:E135)</f>
        <v>18750</v>
      </c>
      <c r="F137" s="156">
        <f>E137</f>
        <v>18750</v>
      </c>
    </row>
    <row r="138" spans="1:12">
      <c r="A138"/>
      <c r="B138"/>
      <c r="C138"/>
      <c r="D138"/>
      <c r="E138"/>
      <c r="F138"/>
    </row>
    <row r="139" spans="1:12" ht="20" customHeight="1">
      <c r="A139" s="143" t="s">
        <v>52</v>
      </c>
      <c r="B139" s="144"/>
      <c r="C139" s="145"/>
      <c r="D139" s="146"/>
      <c r="E139" s="147"/>
      <c r="F139" s="148"/>
      <c r="G139" s="111"/>
      <c r="H139" s="111"/>
      <c r="I139" s="112"/>
      <c r="J139" s="111"/>
      <c r="K139" s="111"/>
      <c r="L139" s="25"/>
    </row>
    <row r="140" spans="1:12" ht="57" customHeight="1">
      <c r="A140" s="202" t="s">
        <v>87</v>
      </c>
      <c r="B140" s="199"/>
      <c r="C140" s="197">
        <v>0</v>
      </c>
      <c r="D140" s="198">
        <v>0</v>
      </c>
      <c r="E140" s="198">
        <f t="shared" ref="E140:E146" si="4">C140*D140</f>
        <v>0</v>
      </c>
      <c r="F140" s="200"/>
      <c r="G140" s="111"/>
      <c r="H140" s="111"/>
      <c r="I140" s="112"/>
      <c r="J140" s="111"/>
      <c r="K140" s="111"/>
      <c r="L140" s="25"/>
    </row>
    <row r="141" spans="1:12" ht="20" customHeight="1">
      <c r="A141" s="202"/>
      <c r="B141" s="199"/>
      <c r="C141" s="197">
        <v>0</v>
      </c>
      <c r="D141" s="198">
        <v>0</v>
      </c>
      <c r="E141" s="198">
        <f t="shared" si="4"/>
        <v>0</v>
      </c>
      <c r="F141" s="200"/>
      <c r="G141" s="111"/>
      <c r="H141" s="111"/>
      <c r="I141" s="112"/>
      <c r="J141" s="111"/>
      <c r="K141" s="111"/>
      <c r="L141" s="25"/>
    </row>
    <row r="142" spans="1:12">
      <c r="A142" s="202"/>
      <c r="B142" s="199"/>
      <c r="C142" s="197">
        <v>0</v>
      </c>
      <c r="D142" s="198">
        <v>0</v>
      </c>
      <c r="E142" s="198">
        <f t="shared" si="4"/>
        <v>0</v>
      </c>
      <c r="F142" s="200"/>
    </row>
    <row r="143" spans="1:12">
      <c r="A143" s="203"/>
      <c r="B143" s="199"/>
      <c r="C143" s="197">
        <v>0</v>
      </c>
      <c r="D143" s="198">
        <v>0</v>
      </c>
      <c r="E143" s="198">
        <f t="shared" si="4"/>
        <v>0</v>
      </c>
      <c r="F143" s="200"/>
    </row>
    <row r="144" spans="1:12" customFormat="1">
      <c r="A144" s="203"/>
      <c r="B144" s="199"/>
      <c r="C144" s="197">
        <v>0</v>
      </c>
      <c r="D144" s="198">
        <v>0</v>
      </c>
      <c r="E144" s="198">
        <f t="shared" si="4"/>
        <v>0</v>
      </c>
      <c r="F144" s="200"/>
    </row>
    <row r="145" spans="1:12" s="21" customFormat="1">
      <c r="A145" s="202"/>
      <c r="B145" s="199"/>
      <c r="C145" s="197">
        <v>0</v>
      </c>
      <c r="D145" s="198">
        <v>0</v>
      </c>
      <c r="E145" s="198">
        <f t="shared" si="4"/>
        <v>0</v>
      </c>
      <c r="F145" s="200"/>
      <c r="J145" s="110"/>
      <c r="K145" s="22"/>
      <c r="L145" s="27"/>
    </row>
    <row r="146" spans="1:12" s="21" customFormat="1">
      <c r="A146" s="203"/>
      <c r="B146" s="199"/>
      <c r="C146" s="197">
        <v>0</v>
      </c>
      <c r="D146" s="198">
        <v>0</v>
      </c>
      <c r="E146" s="198">
        <f t="shared" si="4"/>
        <v>0</v>
      </c>
      <c r="F146" s="200"/>
      <c r="J146" s="110"/>
      <c r="K146" s="22"/>
      <c r="L146" s="27"/>
    </row>
    <row r="147" spans="1:12" s="21" customFormat="1">
      <c r="A147" s="192"/>
      <c r="B147" s="188"/>
      <c r="C147" s="27"/>
      <c r="D147" s="149"/>
      <c r="E147" s="149"/>
      <c r="F147" s="191"/>
      <c r="J147" s="110"/>
      <c r="K147" s="22"/>
      <c r="L147" s="27"/>
    </row>
    <row r="148" spans="1:12" s="21" customFormat="1">
      <c r="A148" s="152" t="s">
        <v>55</v>
      </c>
      <c r="B148" s="153"/>
      <c r="C148" s="154"/>
      <c r="D148" s="155"/>
      <c r="E148" s="155">
        <f>E140+E141+E142+E143+E144+E145+E146</f>
        <v>0</v>
      </c>
      <c r="F148" s="156">
        <f>E148</f>
        <v>0</v>
      </c>
      <c r="J148" s="110"/>
      <c r="K148" s="22"/>
      <c r="L148" s="27"/>
    </row>
    <row r="149" spans="1:12" s="21" customFormat="1" ht="14" thickBot="1">
      <c r="A149" s="22"/>
      <c r="B149" s="20"/>
      <c r="C149" s="27"/>
      <c r="D149" s="110"/>
      <c r="F149" s="150"/>
      <c r="J149" s="110"/>
      <c r="K149" s="22"/>
      <c r="L149" s="27"/>
    </row>
    <row r="150" spans="1:12" s="21" customFormat="1" ht="15" thickBot="1">
      <c r="A150" s="85" t="s">
        <v>88</v>
      </c>
      <c r="B150" s="129"/>
      <c r="C150" s="126"/>
      <c r="D150" s="86"/>
      <c r="E150" s="116">
        <f>F27+F37+F47+F56+F66</f>
        <v>66833.40400000001</v>
      </c>
      <c r="F150" s="150"/>
      <c r="J150" s="110"/>
      <c r="K150" s="22"/>
      <c r="L150" s="27"/>
    </row>
    <row r="151" spans="1:12" s="21" customFormat="1" ht="15" thickBot="1">
      <c r="A151" s="85" t="s">
        <v>130</v>
      </c>
      <c r="B151" s="129"/>
      <c r="C151" s="126"/>
      <c r="D151" s="86"/>
      <c r="E151" s="116">
        <f>F80+F89+F97+F110+F115+F120+F127+F132+F137</f>
        <v>190077</v>
      </c>
      <c r="F151" s="150"/>
      <c r="J151" s="110"/>
      <c r="K151" s="22"/>
      <c r="L151" s="27"/>
    </row>
    <row r="152" spans="1:12" s="21" customFormat="1" ht="15" thickBot="1">
      <c r="A152" s="196" t="s">
        <v>77</v>
      </c>
      <c r="B152" s="193"/>
      <c r="C152" s="194"/>
      <c r="D152" s="195"/>
      <c r="E152" s="116">
        <f>F148</f>
        <v>0</v>
      </c>
      <c r="F152" s="150"/>
      <c r="J152" s="110"/>
      <c r="K152" s="22"/>
      <c r="L152" s="27"/>
    </row>
    <row r="153" spans="1:12" s="21" customFormat="1">
      <c r="A153" s="137"/>
      <c r="B153" s="20"/>
      <c r="C153" s="27"/>
      <c r="D153" s="110"/>
      <c r="F153" s="150"/>
      <c r="J153" s="110"/>
      <c r="K153" s="22"/>
      <c r="L153" s="27"/>
    </row>
    <row r="154" spans="1:12" s="21" customFormat="1" ht="14">
      <c r="A154" s="208"/>
      <c r="B154" s="209"/>
      <c r="C154" s="210"/>
      <c r="D154" s="211"/>
      <c r="F154" s="150"/>
      <c r="J154" s="110"/>
      <c r="K154" s="22"/>
      <c r="L154" s="27"/>
    </row>
    <row r="155" spans="1:12" s="21" customFormat="1" ht="16">
      <c r="A155" s="170" t="s">
        <v>62</v>
      </c>
      <c r="B155" s="117"/>
      <c r="C155" s="127"/>
      <c r="D155" s="88"/>
      <c r="E155" s="89"/>
      <c r="F155" s="171">
        <f>E150+E151+E152</f>
        <v>256910.40400000001</v>
      </c>
      <c r="J155" s="110"/>
      <c r="K155" s="22"/>
      <c r="L155" s="27"/>
    </row>
    <row r="156" spans="1:12" s="21" customFormat="1" ht="16">
      <c r="A156" s="170" t="s">
        <v>44</v>
      </c>
      <c r="B156" s="117"/>
      <c r="C156" s="127"/>
      <c r="D156" s="88"/>
      <c r="E156" s="89"/>
      <c r="F156" s="172"/>
      <c r="J156" s="110"/>
      <c r="K156" s="22"/>
      <c r="L156" s="27"/>
    </row>
    <row r="157" spans="1:12" s="21" customFormat="1" ht="17" thickBot="1">
      <c r="A157" s="173" t="s">
        <v>63</v>
      </c>
      <c r="B157" s="118"/>
      <c r="C157" s="128"/>
      <c r="D157" s="90"/>
      <c r="E157" s="91"/>
      <c r="F157" s="174">
        <f>F155+F156</f>
        <v>256910.40400000001</v>
      </c>
      <c r="J157" s="110"/>
      <c r="K157" s="22"/>
      <c r="L157" s="27"/>
    </row>
    <row r="158" spans="1:12" s="21" customFormat="1" ht="14" thickTop="1">
      <c r="A158" s="137"/>
      <c r="B158" s="20"/>
      <c r="C158" s="27"/>
      <c r="D158" s="110"/>
      <c r="F158" s="150"/>
      <c r="J158" s="110"/>
      <c r="K158" s="22"/>
      <c r="L158" s="27"/>
    </row>
    <row r="159" spans="1:12" s="21" customFormat="1">
      <c r="A159" s="137"/>
      <c r="B159" s="20"/>
      <c r="C159" s="27"/>
      <c r="D159" s="110"/>
      <c r="F159" s="150"/>
      <c r="J159" s="110"/>
      <c r="K159" s="22"/>
      <c r="L159" s="27"/>
    </row>
    <row r="160" spans="1:12" s="21" customFormat="1" ht="14">
      <c r="A160" s="159" t="s">
        <v>58</v>
      </c>
      <c r="B160" s="119"/>
      <c r="C160" s="27"/>
      <c r="D160" s="110"/>
      <c r="F160" s="150"/>
      <c r="J160" s="110"/>
      <c r="K160" s="22"/>
      <c r="L160" s="27"/>
    </row>
    <row r="161" spans="1:12" s="21" customFormat="1" ht="15" thickBot="1">
      <c r="A161" s="201" t="s">
        <v>78</v>
      </c>
      <c r="B161" s="175"/>
      <c r="C161" s="176"/>
      <c r="D161" s="177"/>
      <c r="E161" s="178"/>
      <c r="F161" s="179"/>
      <c r="J161" s="110"/>
      <c r="K161" s="22"/>
      <c r="L161" s="27"/>
    </row>
    <row r="163" spans="1:12" s="21" customFormat="1" ht="14">
      <c r="A163" s="20" t="s">
        <v>59</v>
      </c>
      <c r="B163" s="20"/>
      <c r="C163" s="27"/>
      <c r="D163" s="110"/>
      <c r="J163" s="110"/>
      <c r="K163" s="22"/>
      <c r="L163" s="27"/>
    </row>
  </sheetData>
  <dataConsolidate/>
  <mergeCells count="18">
    <mergeCell ref="A91:F91"/>
    <mergeCell ref="A99:F99"/>
    <mergeCell ref="A112:F112"/>
    <mergeCell ref="D1:E1"/>
    <mergeCell ref="D2:E2"/>
    <mergeCell ref="D3:E3"/>
    <mergeCell ref="D4:E4"/>
    <mergeCell ref="D6:E6"/>
    <mergeCell ref="A32:B32"/>
    <mergeCell ref="A39:F39"/>
    <mergeCell ref="A49:F49"/>
    <mergeCell ref="A58:F58"/>
    <mergeCell ref="D7:E7"/>
    <mergeCell ref="D8:E8"/>
    <mergeCell ref="D9:E9"/>
    <mergeCell ref="A13:F13"/>
    <mergeCell ref="A22:B22"/>
    <mergeCell ref="A85:B85"/>
  </mergeCells>
  <dataValidations count="1">
    <dataValidation allowBlank="1" sqref="F7:G8 F1:G4 G13:H13 C1:C4 C26:F28 A7:A12 B10:F12 H1:H9 C6:C9 I10:I12 B1:B9 A1:A5 B141:B143 D148:F148 A150:B152 E139:F139 A147:A148 B145:B149 C149:F152 D57:F57 D53:F53 D63:F63 A13:B33 A153:F65501 B68 E117:F117 E82:F82 D89:P89 C110:F110 D111:F111 C115:F115 A119:B120 D109:F109 D114:F114 C112:F113 A69:B87 D120:F120 G120:P122 E122:F122 A123:C125 C118:P119 A122:B122 D127:F128 A126:B129 G127:P129 E129:F129 A130:C130 A89:B92 C130:P131 D116:F116 D137:F138 A136:B140 C123:P126 B118:C118 B93:B117 A94:A105 A109:A118 C140:F147 C69:F81 C14:P25 C83:F108 C54:F56 C64:F66 A63:B67 C135:P136 A131:B134 D132:F133 G132:P134 G137:P65501 E134:F134 A135:C135 C30:D49 E29:F52 A35:B49 A53:B57 A58:F62 G26:P117 D67:F68" xr:uid="{C87AAC30-D9EC-2A47-8542-E0BE391D106D}"/>
  </dataValidations>
  <printOptions horizontalCentered="1"/>
  <pageMargins left="0.5" right="0.5" top="0.64" bottom="0.75" header="0.31" footer="0.5"/>
  <pageSetup scale="71" fitToHeight="25" orientation="portrait" horizontalDpi="4294967293" verticalDpi="4294967293" r:id="rId1"/>
  <headerFooter alignWithMargins="0">
    <oddFooter xml:space="preserve">&amp;L&amp;A&amp;CPage &amp;P of &amp;N&amp;R&amp;D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50FE3CF5C6914E8E6067F006322BEE" ma:contentTypeVersion="15" ma:contentTypeDescription="Create a new document." ma:contentTypeScope="" ma:versionID="ed5b21121cafb7b0c4e163b95c02ea56">
  <xsd:schema xmlns:xsd="http://www.w3.org/2001/XMLSchema" xmlns:xs="http://www.w3.org/2001/XMLSchema" xmlns:p="http://schemas.microsoft.com/office/2006/metadata/properties" xmlns:ns2="37024962-1aa8-4a0e-bcc4-2052b0132858" xmlns:ns3="bbe29a26-4ba2-44fb-9ebd-4f0032c7f13a" targetNamespace="http://schemas.microsoft.com/office/2006/metadata/properties" ma:root="true" ma:fieldsID="8bbacb702a3ef1dcac48f4d8d3968534" ns2:_="" ns3:_="">
    <xsd:import namespace="37024962-1aa8-4a0e-bcc4-2052b0132858"/>
    <xsd:import namespace="bbe29a26-4ba2-44fb-9ebd-4f0032c7f1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24962-1aa8-4a0e-bcc4-2052b01328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25e52a8-c8f1-46e2-8f82-f219af9959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e29a26-4ba2-44fb-9ebd-4f0032c7f13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34508f9-cc6b-4a84-84e4-467216a896b2}" ma:internalName="TaxCatchAll" ma:showField="CatchAllData" ma:web="bbe29a26-4ba2-44fb-9ebd-4f0032c7f13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68953E-7230-4EAC-ABFB-6085D846C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24962-1aa8-4a0e-bcc4-2052b0132858"/>
    <ds:schemaRef ds:uri="bbe29a26-4ba2-44fb-9ebd-4f0032c7f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FC4BBF-7AD8-4EB8-ABA9-6D712B0880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Summary</vt:lpstr>
      <vt:lpstr>Budget A</vt:lpstr>
      <vt:lpstr>DUBAI</vt:lpstr>
      <vt:lpstr>SYDNEY</vt:lpstr>
      <vt:lpstr>SINGAPORE</vt:lpstr>
      <vt:lpstr>NEW YORK CITY</vt:lpstr>
      <vt:lpstr>LONDON</vt:lpstr>
      <vt:lpstr>MEXICO CITY</vt:lpstr>
      <vt:lpstr>SAO PAULO</vt:lpstr>
      <vt:lpstr>CRITERIA</vt:lpstr>
      <vt:lpstr>Budget B (Optional)</vt:lpstr>
      <vt:lpstr>Summary!Print_Area</vt:lpstr>
      <vt:lpstr>'Budget A'!Print_Titles</vt:lpstr>
      <vt:lpstr>'Budget B (Optional)'!Print_Titles</vt:lpstr>
      <vt:lpstr>DUBAI!Print_Titles</vt:lpstr>
      <vt:lpstr>LONDON!Print_Titles</vt:lpstr>
      <vt:lpstr>'MEXICO CITY'!Print_Titles</vt:lpstr>
      <vt:lpstr>'NEW YORK CITY'!Print_Titles</vt:lpstr>
      <vt:lpstr>'SAO PAULO'!Print_Titles</vt:lpstr>
      <vt:lpstr>SINGAPORE!Print_Titles</vt:lpstr>
      <vt:lpstr>Summary!Print_Titles</vt:lpstr>
      <vt:lpstr>SYDNEY!Print_Titles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Bartlett</dc:creator>
  <cp:lastModifiedBy>Rod Lee</cp:lastModifiedBy>
  <cp:lastPrinted>2013-11-26T21:21:12Z</cp:lastPrinted>
  <dcterms:created xsi:type="dcterms:W3CDTF">2004-06-22T18:58:27Z</dcterms:created>
  <dcterms:modified xsi:type="dcterms:W3CDTF">2024-08-01T13:46:34Z</dcterms:modified>
</cp:coreProperties>
</file>