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defaultThemeVersion="124226"/>
  <mc:AlternateContent xmlns:mc="http://schemas.openxmlformats.org/markup-compatibility/2006">
    <mc:Choice Requires="x15">
      <x15ac:absPath xmlns:x15ac="http://schemas.microsoft.com/office/spreadsheetml/2010/11/ac" url="https://upstage.sharepoint.com/sites/WhitewallDrive/Shared Documents/PIPELINE/NETSUITE SUITECONNECT 2025/1. Costs &amp; Quotes/2. Quotes/1. Whitewall Proposal/2. WOW Deck/1. FINAL APPROVED ASSETS FOR SUBMISSION/"/>
    </mc:Choice>
  </mc:AlternateContent>
  <xr:revisionPtr revIDLastSave="141" documentId="8_{DD3712F0-627D-E946-B4FE-B409D1AE9E4B}" xr6:coauthVersionLast="47" xr6:coauthVersionMax="47" xr10:uidLastSave="{178E19EF-60B5-2641-BF85-AE18E9B6194E}"/>
  <bookViews>
    <workbookView xWindow="16320" yWindow="720" windowWidth="30240" windowHeight="17360" tabRatio="215" activeTab="1" xr2:uid="{00000000-000D-0000-FFFF-FFFF00000000}"/>
  </bookViews>
  <sheets>
    <sheet name="Summary" sheetId="3" state="hidden" r:id="rId1"/>
    <sheet name="Budget A" sheetId="1" r:id="rId2"/>
    <sheet name="DUBAI" sheetId="7" r:id="rId3"/>
    <sheet name="SYDNEY" sheetId="8" r:id="rId4"/>
    <sheet name="SINGAPORE" sheetId="9" r:id="rId5"/>
    <sheet name="NEW YORK CITY" sheetId="10" r:id="rId6"/>
    <sheet name="LONDON" sheetId="11" r:id="rId7"/>
    <sheet name="MEXICO CITY" sheetId="12" r:id="rId8"/>
    <sheet name="SAO PAULO" sheetId="13" r:id="rId9"/>
    <sheet name="CRITERIA" sheetId="14" r:id="rId10"/>
    <sheet name="Budget B (Optional)" sheetId="6" r:id="rId11"/>
  </sheets>
  <definedNames>
    <definedName name="_xlnm._FilterDatabase" localSheetId="1" hidden="1">'Budget A'!$F$1:$I$140</definedName>
    <definedName name="_xlnm._FilterDatabase" localSheetId="10" hidden="1">'Budget B (Optional)'!$F$1:$I$82</definedName>
    <definedName name="_xlnm._FilterDatabase" localSheetId="2" hidden="1">DUBAI!$F$1:$I$192</definedName>
    <definedName name="_xlnm._FilterDatabase" localSheetId="6" hidden="1">LONDON!$F$1:$I$192</definedName>
    <definedName name="_xlnm._FilterDatabase" localSheetId="7" hidden="1">'MEXICO CITY'!$F$1:$I$191</definedName>
    <definedName name="_xlnm._FilterDatabase" localSheetId="5" hidden="1">'NEW YORK CITY'!$F$1:$I$190</definedName>
    <definedName name="_xlnm._FilterDatabase" localSheetId="8" hidden="1">'SAO PAULO'!$F$1:$I$191</definedName>
    <definedName name="_xlnm._FilterDatabase" localSheetId="4" hidden="1">SINGAPORE!$F$1:$I$190</definedName>
    <definedName name="_xlnm._FilterDatabase" localSheetId="3" hidden="1">SYDNEY!$F$1:$I$190</definedName>
    <definedName name="_xlnm.Print_Area" localSheetId="0">Summary!$A$2:$J$41</definedName>
    <definedName name="_xlnm.Print_Titles" localSheetId="1">'Budget A'!$1:$13</definedName>
    <definedName name="_xlnm.Print_Titles" localSheetId="10">'Budget B (Optional)'!$1:$13</definedName>
    <definedName name="_xlnm.Print_Titles" localSheetId="2">DUBAI!$1:$13</definedName>
    <definedName name="_xlnm.Print_Titles" localSheetId="6">LONDON!$1:$13</definedName>
    <definedName name="_xlnm.Print_Titles" localSheetId="7">'MEXICO CITY'!$1:$13</definedName>
    <definedName name="_xlnm.Print_Titles" localSheetId="5">'NEW YORK CITY'!$1:$13</definedName>
    <definedName name="_xlnm.Print_Titles" localSheetId="8">'SAO PAULO'!$1:$13</definedName>
    <definedName name="_xlnm.Print_Titles" localSheetId="4">SINGAPORE!$1:$13</definedName>
    <definedName name="_xlnm.Print_Titles" localSheetId="0">Summary!$2:$9</definedName>
    <definedName name="_xlnm.Print_Titles" localSheetId="3">SYDNEY!$1:$13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13" l="1"/>
  <c r="E76" i="13"/>
  <c r="E67" i="13"/>
  <c r="E66" i="13"/>
  <c r="E56" i="13"/>
  <c r="E55" i="13"/>
  <c r="E47" i="13"/>
  <c r="E46" i="13"/>
  <c r="E36" i="13"/>
  <c r="E27" i="13"/>
  <c r="E26" i="13"/>
  <c r="F75" i="9"/>
  <c r="F65" i="9"/>
  <c r="E77" i="9"/>
  <c r="E76" i="9"/>
  <c r="E75" i="9"/>
  <c r="E76" i="12" l="1"/>
  <c r="E77" i="12" s="1"/>
  <c r="F77" i="12" s="1"/>
  <c r="E66" i="12"/>
  <c r="E67" i="12" s="1"/>
  <c r="F67" i="12" s="1"/>
  <c r="E55" i="12"/>
  <c r="E56" i="12" s="1"/>
  <c r="F56" i="12" s="1"/>
  <c r="E46" i="12"/>
  <c r="E47" i="12" s="1"/>
  <c r="F47" i="12" s="1"/>
  <c r="E36" i="12"/>
  <c r="E37" i="12" s="1"/>
  <c r="F37" i="12" s="1"/>
  <c r="E26" i="12"/>
  <c r="E27" i="12" s="1"/>
  <c r="F27" i="12" s="1"/>
  <c r="E76" i="11"/>
  <c r="E77" i="11" s="1"/>
  <c r="F77" i="11" s="1"/>
  <c r="E66" i="11"/>
  <c r="E67" i="11" s="1"/>
  <c r="F67" i="11" s="1"/>
  <c r="E55" i="11"/>
  <c r="E56" i="11" s="1"/>
  <c r="F56" i="11" s="1"/>
  <c r="E46" i="11"/>
  <c r="E47" i="11" s="1"/>
  <c r="F47" i="11" s="1"/>
  <c r="E36" i="11"/>
  <c r="E37" i="11" s="1"/>
  <c r="F37" i="11" s="1"/>
  <c r="E27" i="11"/>
  <c r="F27" i="11" s="1"/>
  <c r="E26" i="11"/>
  <c r="F26" i="11" s="1"/>
  <c r="E76" i="10"/>
  <c r="F76" i="10" s="1"/>
  <c r="E66" i="10"/>
  <c r="E67" i="10" s="1"/>
  <c r="F67" i="10" s="1"/>
  <c r="E55" i="10"/>
  <c r="E56" i="10" s="1"/>
  <c r="F56" i="10" s="1"/>
  <c r="E46" i="10"/>
  <c r="E47" i="10" s="1"/>
  <c r="F47" i="10" s="1"/>
  <c r="F36" i="10"/>
  <c r="E36" i="10"/>
  <c r="E37" i="10" s="1"/>
  <c r="F37" i="10" s="1"/>
  <c r="E26" i="10"/>
  <c r="E27" i="10" s="1"/>
  <c r="F27" i="10" s="1"/>
  <c r="E66" i="9"/>
  <c r="E67" i="9" s="1"/>
  <c r="F67" i="9" s="1"/>
  <c r="E55" i="9"/>
  <c r="E56" i="9" s="1"/>
  <c r="F56" i="9" s="1"/>
  <c r="E46" i="9"/>
  <c r="E47" i="9" s="1"/>
  <c r="F47" i="9" s="1"/>
  <c r="E36" i="9"/>
  <c r="E37" i="9" s="1"/>
  <c r="F37" i="9" s="1"/>
  <c r="E26" i="9"/>
  <c r="E27" i="9" s="1"/>
  <c r="F27" i="9" s="1"/>
  <c r="E76" i="8"/>
  <c r="E77" i="8" s="1"/>
  <c r="E66" i="8"/>
  <c r="E67" i="8" s="1"/>
  <c r="E55" i="8"/>
  <c r="E56" i="8" s="1"/>
  <c r="E46" i="8"/>
  <c r="E47" i="8" s="1"/>
  <c r="E36" i="8"/>
  <c r="E37" i="8" s="1"/>
  <c r="E27" i="8"/>
  <c r="E26" i="8"/>
  <c r="E27" i="7"/>
  <c r="E77" i="7"/>
  <c r="E76" i="7"/>
  <c r="E67" i="7"/>
  <c r="E66" i="7"/>
  <c r="E56" i="7"/>
  <c r="E55" i="7"/>
  <c r="E47" i="7"/>
  <c r="E46" i="7"/>
  <c r="E37" i="7"/>
  <c r="E36" i="7"/>
  <c r="E26" i="7"/>
  <c r="E73" i="1"/>
  <c r="F76" i="12" l="1"/>
  <c r="F66" i="12"/>
  <c r="F55" i="12"/>
  <c r="F46" i="12"/>
  <c r="F36" i="12"/>
  <c r="F26" i="12"/>
  <c r="F76" i="11"/>
  <c r="F66" i="11"/>
  <c r="F55" i="11"/>
  <c r="F46" i="11"/>
  <c r="F36" i="11"/>
  <c r="E77" i="10"/>
  <c r="F77" i="10" s="1"/>
  <c r="F66" i="10"/>
  <c r="F55" i="10"/>
  <c r="F46" i="10"/>
  <c r="F26" i="10"/>
  <c r="F66" i="9"/>
  <c r="F55" i="9"/>
  <c r="F46" i="9"/>
  <c r="F36" i="9"/>
  <c r="F26" i="9"/>
  <c r="E72" i="1" l="1"/>
  <c r="E56" i="1"/>
  <c r="E55" i="1"/>
  <c r="E48" i="1"/>
  <c r="E47" i="1"/>
  <c r="E36" i="1"/>
  <c r="E35" i="1"/>
  <c r="E30" i="1"/>
  <c r="E29" i="1"/>
  <c r="E22" i="1"/>
  <c r="E21" i="1"/>
  <c r="E48" i="6" l="1"/>
  <c r="E50" i="6"/>
  <c r="D55" i="6"/>
  <c r="E20" i="6"/>
  <c r="E30" i="6"/>
  <c r="E31" i="6"/>
  <c r="E29" i="6"/>
  <c r="E28" i="6"/>
  <c r="E27" i="6"/>
  <c r="E19" i="6"/>
  <c r="E18" i="6"/>
  <c r="E16" i="6"/>
  <c r="E41" i="6"/>
  <c r="E162" i="13"/>
  <c r="E146" i="13"/>
  <c r="E148" i="13" s="1"/>
  <c r="F148" i="13" s="1"/>
  <c r="E162" i="12"/>
  <c r="E146" i="12"/>
  <c r="E148" i="12" s="1"/>
  <c r="F148" i="12" s="1"/>
  <c r="E163" i="11"/>
  <c r="E147" i="11"/>
  <c r="E149" i="11" s="1"/>
  <c r="F149" i="11" s="1"/>
  <c r="E161" i="10"/>
  <c r="E145" i="10"/>
  <c r="E147" i="10" s="1"/>
  <c r="F147" i="10" s="1"/>
  <c r="E161" i="9"/>
  <c r="E145" i="9"/>
  <c r="E147" i="9" s="1"/>
  <c r="F147" i="9" s="1"/>
  <c r="E161" i="8"/>
  <c r="E145" i="8"/>
  <c r="E147" i="8" s="1"/>
  <c r="F147" i="8" s="1"/>
  <c r="E163" i="7"/>
  <c r="E147" i="7"/>
  <c r="E149" i="7" s="1"/>
  <c r="F149" i="7" s="1"/>
  <c r="E33" i="6" l="1"/>
  <c r="E34" i="6" l="1"/>
  <c r="F34" i="6" s="1"/>
  <c r="E35" i="6" l="1"/>
  <c r="F35" i="6" s="1"/>
  <c r="D54" i="6" s="1"/>
  <c r="E86" i="9" l="1"/>
  <c r="C69" i="1" l="1"/>
  <c r="C52" i="1"/>
  <c r="C51" i="1"/>
  <c r="C44" i="1"/>
  <c r="C32" i="1"/>
  <c r="E141" i="13" l="1"/>
  <c r="E143" i="13" s="1"/>
  <c r="F143" i="13" s="1"/>
  <c r="E135" i="13"/>
  <c r="E138" i="13" s="1"/>
  <c r="F138" i="13" s="1"/>
  <c r="E129" i="13"/>
  <c r="E131" i="13" s="1"/>
  <c r="F131" i="13" s="1"/>
  <c r="E124" i="13"/>
  <c r="E126" i="13" s="1"/>
  <c r="F126" i="13" s="1"/>
  <c r="E119" i="13"/>
  <c r="E118" i="13"/>
  <c r="E117" i="13"/>
  <c r="E116" i="13"/>
  <c r="E115" i="13"/>
  <c r="E114" i="13"/>
  <c r="E113" i="13"/>
  <c r="E112" i="13"/>
  <c r="E111" i="13"/>
  <c r="E106" i="13"/>
  <c r="E104" i="13"/>
  <c r="E108" i="13" s="1"/>
  <c r="F108" i="13" s="1"/>
  <c r="E97" i="13"/>
  <c r="E95" i="13"/>
  <c r="E89" i="13"/>
  <c r="E88" i="13"/>
  <c r="E87" i="13"/>
  <c r="E86" i="13"/>
  <c r="E84" i="13"/>
  <c r="E83" i="13"/>
  <c r="E141" i="12"/>
  <c r="E143" i="12" s="1"/>
  <c r="F143" i="12" s="1"/>
  <c r="E135" i="12"/>
  <c r="E138" i="12" s="1"/>
  <c r="F138" i="12" s="1"/>
  <c r="E129" i="12"/>
  <c r="E131" i="12" s="1"/>
  <c r="F131" i="12" s="1"/>
  <c r="E124" i="12"/>
  <c r="E126" i="12" s="1"/>
  <c r="F126" i="12" s="1"/>
  <c r="E119" i="12"/>
  <c r="E118" i="12"/>
  <c r="E117" i="12"/>
  <c r="E116" i="12"/>
  <c r="E115" i="12"/>
  <c r="E114" i="12"/>
  <c r="E113" i="12"/>
  <c r="E112" i="12"/>
  <c r="E111" i="12"/>
  <c r="E106" i="12"/>
  <c r="E104" i="12"/>
  <c r="E108" i="12" s="1"/>
  <c r="F108" i="12" s="1"/>
  <c r="E97" i="12"/>
  <c r="E95" i="12"/>
  <c r="E89" i="12"/>
  <c r="E88" i="12"/>
  <c r="E87" i="12"/>
  <c r="E86" i="12"/>
  <c r="E84" i="12"/>
  <c r="E83" i="12"/>
  <c r="E96" i="11"/>
  <c r="E142" i="11"/>
  <c r="E144" i="11" s="1"/>
  <c r="F144" i="11" s="1"/>
  <c r="E136" i="11"/>
  <c r="E139" i="11" s="1"/>
  <c r="F139" i="11" s="1"/>
  <c r="E130" i="11"/>
  <c r="E132" i="11" s="1"/>
  <c r="F132" i="11" s="1"/>
  <c r="E125" i="11"/>
  <c r="E127" i="11" s="1"/>
  <c r="F127" i="11" s="1"/>
  <c r="E120" i="11"/>
  <c r="E119" i="11"/>
  <c r="E118" i="11"/>
  <c r="E117" i="11"/>
  <c r="E116" i="11"/>
  <c r="E115" i="11"/>
  <c r="E114" i="11"/>
  <c r="E113" i="11"/>
  <c r="E112" i="11"/>
  <c r="E107" i="11"/>
  <c r="E105" i="11"/>
  <c r="E98" i="11"/>
  <c r="E95" i="11"/>
  <c r="E89" i="11"/>
  <c r="E88" i="11"/>
  <c r="E87" i="11"/>
  <c r="E84" i="11"/>
  <c r="E83" i="11"/>
  <c r="E140" i="10"/>
  <c r="E142" i="10" s="1"/>
  <c r="F142" i="10" s="1"/>
  <c r="E134" i="10"/>
  <c r="E137" i="10" s="1"/>
  <c r="F137" i="10" s="1"/>
  <c r="E128" i="10"/>
  <c r="E130" i="10" s="1"/>
  <c r="F130" i="10" s="1"/>
  <c r="E123" i="10"/>
  <c r="E125" i="10" s="1"/>
  <c r="F125" i="10" s="1"/>
  <c r="E118" i="10"/>
  <c r="E117" i="10"/>
  <c r="E116" i="10"/>
  <c r="E115" i="10"/>
  <c r="E114" i="10"/>
  <c r="E113" i="10"/>
  <c r="E112" i="10"/>
  <c r="E111" i="10"/>
  <c r="E110" i="10"/>
  <c r="E105" i="10"/>
  <c r="E103" i="10"/>
  <c r="E96" i="10"/>
  <c r="E94" i="10"/>
  <c r="E99" i="10" s="1"/>
  <c r="F99" i="10" s="1"/>
  <c r="E88" i="10"/>
  <c r="E87" i="10"/>
  <c r="E86" i="10"/>
  <c r="E85" i="10"/>
  <c r="E83" i="10"/>
  <c r="E82" i="10"/>
  <c r="E140" i="9"/>
  <c r="E142" i="9" s="1"/>
  <c r="E134" i="9"/>
  <c r="E137" i="9" s="1"/>
  <c r="F137" i="9" s="1"/>
  <c r="E128" i="9"/>
  <c r="E130" i="9" s="1"/>
  <c r="F130" i="9" s="1"/>
  <c r="E123" i="9"/>
  <c r="E125" i="9" s="1"/>
  <c r="F125" i="9" s="1"/>
  <c r="E118" i="9"/>
  <c r="E117" i="9"/>
  <c r="E116" i="9"/>
  <c r="E115" i="9"/>
  <c r="E114" i="9"/>
  <c r="E113" i="9"/>
  <c r="E112" i="9"/>
  <c r="E111" i="9"/>
  <c r="E110" i="9"/>
  <c r="E105" i="9"/>
  <c r="E103" i="9"/>
  <c r="E96" i="9"/>
  <c r="E94" i="9"/>
  <c r="E88" i="9"/>
  <c r="E87" i="9"/>
  <c r="E85" i="9"/>
  <c r="E83" i="9"/>
  <c r="E82" i="9"/>
  <c r="E140" i="8"/>
  <c r="E142" i="8" s="1"/>
  <c r="F142" i="8" s="1"/>
  <c r="E134" i="8"/>
  <c r="E137" i="8" s="1"/>
  <c r="F137" i="8" s="1"/>
  <c r="E128" i="8"/>
  <c r="E130" i="8" s="1"/>
  <c r="F130" i="8" s="1"/>
  <c r="E123" i="8"/>
  <c r="E125" i="8" s="1"/>
  <c r="F125" i="8" s="1"/>
  <c r="E118" i="8"/>
  <c r="E117" i="8"/>
  <c r="E116" i="8"/>
  <c r="E115" i="8"/>
  <c r="E114" i="8"/>
  <c r="E113" i="8"/>
  <c r="E112" i="8"/>
  <c r="E111" i="8"/>
  <c r="E110" i="8"/>
  <c r="E105" i="8"/>
  <c r="E103" i="8"/>
  <c r="E96" i="8"/>
  <c r="E94" i="8"/>
  <c r="E88" i="8"/>
  <c r="E87" i="8"/>
  <c r="E86" i="8"/>
  <c r="E85" i="8"/>
  <c r="E83" i="8"/>
  <c r="E82" i="8"/>
  <c r="E136" i="7"/>
  <c r="E112" i="7"/>
  <c r="E113" i="7"/>
  <c r="E114" i="7"/>
  <c r="E115" i="7"/>
  <c r="E116" i="7"/>
  <c r="E117" i="7"/>
  <c r="E86" i="7"/>
  <c r="E87" i="7"/>
  <c r="E88" i="7"/>
  <c r="E89" i="7"/>
  <c r="E83" i="7"/>
  <c r="F142" i="9" l="1"/>
  <c r="E91" i="13"/>
  <c r="E109" i="11"/>
  <c r="F109" i="11" s="1"/>
  <c r="E107" i="9"/>
  <c r="F107" i="9" s="1"/>
  <c r="E100" i="13"/>
  <c r="F100" i="13" s="1"/>
  <c r="F91" i="13"/>
  <c r="E121" i="13"/>
  <c r="F121" i="13" s="1"/>
  <c r="E121" i="12"/>
  <c r="F121" i="12" s="1"/>
  <c r="E91" i="12"/>
  <c r="F91" i="12" s="1"/>
  <c r="E100" i="12"/>
  <c r="F100" i="12" s="1"/>
  <c r="E91" i="11"/>
  <c r="F91" i="11" s="1"/>
  <c r="E101" i="11"/>
  <c r="F101" i="11" s="1"/>
  <c r="E122" i="11"/>
  <c r="F122" i="11" s="1"/>
  <c r="E90" i="10"/>
  <c r="F90" i="10" s="1"/>
  <c r="E107" i="10"/>
  <c r="F107" i="10" s="1"/>
  <c r="E120" i="10"/>
  <c r="F120" i="10" s="1"/>
  <c r="E90" i="9"/>
  <c r="F90" i="9" s="1"/>
  <c r="E120" i="9"/>
  <c r="F120" i="9" s="1"/>
  <c r="E99" i="9"/>
  <c r="F99" i="9" s="1"/>
  <c r="E107" i="8"/>
  <c r="F107" i="8" s="1"/>
  <c r="E99" i="8"/>
  <c r="F99" i="8" s="1"/>
  <c r="E120" i="8"/>
  <c r="F120" i="8" s="1"/>
  <c r="E90" i="8"/>
  <c r="F90" i="8" s="1"/>
  <c r="D98" i="1" l="1"/>
  <c r="E157" i="13"/>
  <c r="E156" i="13"/>
  <c r="E155" i="13"/>
  <c r="E154" i="13"/>
  <c r="E153" i="13"/>
  <c r="E152" i="13"/>
  <c r="E151" i="13"/>
  <c r="E73" i="13"/>
  <c r="E72" i="13"/>
  <c r="E71" i="13"/>
  <c r="E63" i="13"/>
  <c r="E61" i="13"/>
  <c r="E60" i="13"/>
  <c r="E59" i="13"/>
  <c r="E52" i="13"/>
  <c r="E51" i="13"/>
  <c r="E50" i="13"/>
  <c r="E54" i="13" s="1"/>
  <c r="E43" i="13"/>
  <c r="E42" i="13"/>
  <c r="E41" i="13"/>
  <c r="E40" i="13"/>
  <c r="E33" i="13"/>
  <c r="E32" i="13"/>
  <c r="E31" i="13"/>
  <c r="E30" i="13"/>
  <c r="E23" i="13"/>
  <c r="E21" i="13"/>
  <c r="E20" i="13"/>
  <c r="E19" i="13"/>
  <c r="E18" i="13"/>
  <c r="E73" i="12"/>
  <c r="E72" i="12"/>
  <c r="E71" i="12"/>
  <c r="E63" i="12"/>
  <c r="E61" i="12"/>
  <c r="E60" i="12"/>
  <c r="E59" i="12"/>
  <c r="E52" i="12"/>
  <c r="E51" i="12"/>
  <c r="E50" i="12"/>
  <c r="E43" i="12"/>
  <c r="E42" i="12"/>
  <c r="E41" i="12"/>
  <c r="E40" i="12"/>
  <c r="E33" i="12"/>
  <c r="E32" i="12"/>
  <c r="E31" i="12"/>
  <c r="E30" i="12"/>
  <c r="E23" i="12"/>
  <c r="E21" i="12"/>
  <c r="E20" i="12"/>
  <c r="E19" i="12"/>
  <c r="E18" i="12"/>
  <c r="E23" i="7"/>
  <c r="F54" i="13" l="1"/>
  <c r="F55" i="13"/>
  <c r="E35" i="12"/>
  <c r="E35" i="13"/>
  <c r="E65" i="13"/>
  <c r="E75" i="13"/>
  <c r="E45" i="12"/>
  <c r="E54" i="12"/>
  <c r="E75" i="12"/>
  <c r="E45" i="13"/>
  <c r="E25" i="13"/>
  <c r="E159" i="13"/>
  <c r="F159" i="13" s="1"/>
  <c r="E163" i="13" s="1"/>
  <c r="E65" i="12"/>
  <c r="E25" i="12"/>
  <c r="F75" i="13" l="1"/>
  <c r="F76" i="13"/>
  <c r="F75" i="12"/>
  <c r="F65" i="13"/>
  <c r="F66" i="13"/>
  <c r="F65" i="12"/>
  <c r="F56" i="13"/>
  <c r="F54" i="12"/>
  <c r="F45" i="13"/>
  <c r="F46" i="13"/>
  <c r="F45" i="12"/>
  <c r="F35" i="13"/>
  <c r="F36" i="13"/>
  <c r="F35" i="12"/>
  <c r="F25" i="13"/>
  <c r="F26" i="13"/>
  <c r="F25" i="12"/>
  <c r="F77" i="13" l="1"/>
  <c r="F67" i="13"/>
  <c r="F47" i="13"/>
  <c r="E37" i="13"/>
  <c r="F37" i="13" s="1"/>
  <c r="F27" i="13"/>
  <c r="C26" i="1"/>
  <c r="C25" i="1"/>
  <c r="C18" i="1"/>
  <c r="C17" i="1"/>
  <c r="E161" i="12" l="1"/>
  <c r="E161" i="13"/>
  <c r="E157" i="12"/>
  <c r="E156" i="12"/>
  <c r="E155" i="12"/>
  <c r="E154" i="12"/>
  <c r="E153" i="12"/>
  <c r="E152" i="12"/>
  <c r="E151" i="12"/>
  <c r="E158" i="11"/>
  <c r="E157" i="11"/>
  <c r="E156" i="11"/>
  <c r="E155" i="11"/>
  <c r="E154" i="11"/>
  <c r="E153" i="11"/>
  <c r="E152" i="11"/>
  <c r="E73" i="11"/>
  <c r="E72" i="11"/>
  <c r="E71" i="11"/>
  <c r="E63" i="11"/>
  <c r="E61" i="11"/>
  <c r="E60" i="11"/>
  <c r="E59" i="11"/>
  <c r="E52" i="11"/>
  <c r="E51" i="11"/>
  <c r="E50" i="11"/>
  <c r="E43" i="11"/>
  <c r="E42" i="11"/>
  <c r="E41" i="11"/>
  <c r="E40" i="11"/>
  <c r="E33" i="11"/>
  <c r="E31" i="11"/>
  <c r="E30" i="11"/>
  <c r="E23" i="11"/>
  <c r="E21" i="11"/>
  <c r="E20" i="11"/>
  <c r="E19" i="11"/>
  <c r="E18" i="11"/>
  <c r="E156" i="10"/>
  <c r="E155" i="10"/>
  <c r="E154" i="10"/>
  <c r="E153" i="10"/>
  <c r="E152" i="10"/>
  <c r="E151" i="10"/>
  <c r="E150" i="10"/>
  <c r="E73" i="10"/>
  <c r="E72" i="10"/>
  <c r="E71" i="10"/>
  <c r="E63" i="10"/>
  <c r="E61" i="10"/>
  <c r="E60" i="10"/>
  <c r="E59" i="10"/>
  <c r="E52" i="10"/>
  <c r="E51" i="10"/>
  <c r="E50" i="10"/>
  <c r="E43" i="10"/>
  <c r="E42" i="10"/>
  <c r="E41" i="10"/>
  <c r="E40" i="10"/>
  <c r="E33" i="10"/>
  <c r="E31" i="10"/>
  <c r="E30" i="10"/>
  <c r="E23" i="10"/>
  <c r="E21" i="10"/>
  <c r="E20" i="10"/>
  <c r="E19" i="10"/>
  <c r="E18" i="10"/>
  <c r="E156" i="9"/>
  <c r="E155" i="9"/>
  <c r="E154" i="9"/>
  <c r="E153" i="9"/>
  <c r="E152" i="9"/>
  <c r="E151" i="9"/>
  <c r="E150" i="9"/>
  <c r="E73" i="9"/>
  <c r="E72" i="9"/>
  <c r="E71" i="9"/>
  <c r="E63" i="9"/>
  <c r="E61" i="9"/>
  <c r="E60" i="9"/>
  <c r="E59" i="9"/>
  <c r="E52" i="9"/>
  <c r="E51" i="9"/>
  <c r="E50" i="9"/>
  <c r="E43" i="9"/>
  <c r="E42" i="9"/>
  <c r="E41" i="9"/>
  <c r="E40" i="9"/>
  <c r="E33" i="9"/>
  <c r="E31" i="9"/>
  <c r="E30" i="9"/>
  <c r="E23" i="9"/>
  <c r="E21" i="9"/>
  <c r="E20" i="9"/>
  <c r="E19" i="9"/>
  <c r="E18" i="9"/>
  <c r="E156" i="8"/>
  <c r="E155" i="8"/>
  <c r="E154" i="8"/>
  <c r="E153" i="8"/>
  <c r="E152" i="8"/>
  <c r="E151" i="8"/>
  <c r="E150" i="8"/>
  <c r="E73" i="8"/>
  <c r="E72" i="8"/>
  <c r="E71" i="8"/>
  <c r="E63" i="8"/>
  <c r="E61" i="8"/>
  <c r="E60" i="8"/>
  <c r="E59" i="8"/>
  <c r="E52" i="8"/>
  <c r="E51" i="8"/>
  <c r="E50" i="8"/>
  <c r="E43" i="8"/>
  <c r="E42" i="8"/>
  <c r="E41" i="8"/>
  <c r="E40" i="8"/>
  <c r="E33" i="8"/>
  <c r="E31" i="8"/>
  <c r="E30" i="8"/>
  <c r="E23" i="8"/>
  <c r="E21" i="8"/>
  <c r="E20" i="8"/>
  <c r="E19" i="8"/>
  <c r="E18" i="8"/>
  <c r="E142" i="7"/>
  <c r="E130" i="7"/>
  <c r="E125" i="7"/>
  <c r="E120" i="7"/>
  <c r="E119" i="7"/>
  <c r="E118" i="7"/>
  <c r="E107" i="7"/>
  <c r="E105" i="7"/>
  <c r="E98" i="7"/>
  <c r="E96" i="7"/>
  <c r="E90" i="7"/>
  <c r="E84" i="7"/>
  <c r="E73" i="7"/>
  <c r="E72" i="7"/>
  <c r="E71" i="7"/>
  <c r="E63" i="7"/>
  <c r="E61" i="7"/>
  <c r="E60" i="7"/>
  <c r="E59" i="7"/>
  <c r="E52" i="7"/>
  <c r="E51" i="7"/>
  <c r="E50" i="7"/>
  <c r="E43" i="7"/>
  <c r="E42" i="7"/>
  <c r="E41" i="7"/>
  <c r="E40" i="7"/>
  <c r="E33" i="7"/>
  <c r="E31" i="7"/>
  <c r="E30" i="7"/>
  <c r="E18" i="7"/>
  <c r="E19" i="7"/>
  <c r="E20" i="7"/>
  <c r="E21" i="7"/>
  <c r="E158" i="7"/>
  <c r="E157" i="7"/>
  <c r="E156" i="7"/>
  <c r="E155" i="7"/>
  <c r="E154" i="7"/>
  <c r="E153" i="7"/>
  <c r="D104" i="1" s="1"/>
  <c r="E152" i="7"/>
  <c r="D87" i="1" l="1"/>
  <c r="F166" i="13"/>
  <c r="F168" i="13" s="1"/>
  <c r="D88" i="1"/>
  <c r="E75" i="11"/>
  <c r="E54" i="11"/>
  <c r="E25" i="9"/>
  <c r="E25" i="10"/>
  <c r="E65" i="10"/>
  <c r="E54" i="9"/>
  <c r="E35" i="9"/>
  <c r="E75" i="8"/>
  <c r="E25" i="8"/>
  <c r="E144" i="7"/>
  <c r="F144" i="7" s="1"/>
  <c r="E25" i="11"/>
  <c r="E35" i="10"/>
  <c r="E54" i="10"/>
  <c r="E75" i="10"/>
  <c r="E65" i="8"/>
  <c r="E159" i="12"/>
  <c r="F159" i="12" s="1"/>
  <c r="E163" i="12" s="1"/>
  <c r="F166" i="12" s="1"/>
  <c r="E65" i="11"/>
  <c r="E45" i="11"/>
  <c r="E160" i="11"/>
  <c r="F160" i="11" s="1"/>
  <c r="E164" i="11" s="1"/>
  <c r="E35" i="11"/>
  <c r="E158" i="10"/>
  <c r="F158" i="10" s="1"/>
  <c r="E162" i="10" s="1"/>
  <c r="E45" i="10"/>
  <c r="E45" i="9"/>
  <c r="E158" i="9"/>
  <c r="F158" i="9" s="1"/>
  <c r="E162" i="9" s="1"/>
  <c r="E65" i="9"/>
  <c r="E35" i="8"/>
  <c r="E158" i="8"/>
  <c r="F158" i="8" s="1"/>
  <c r="E162" i="8" s="1"/>
  <c r="E45" i="8"/>
  <c r="E54" i="8"/>
  <c r="E132" i="7"/>
  <c r="F132" i="7" s="1"/>
  <c r="E139" i="7"/>
  <c r="F139" i="7" s="1"/>
  <c r="E75" i="7"/>
  <c r="E92" i="7"/>
  <c r="F92" i="7" s="1"/>
  <c r="E109" i="7"/>
  <c r="F109" i="7" s="1"/>
  <c r="E127" i="7"/>
  <c r="F127" i="7" s="1"/>
  <c r="E122" i="7"/>
  <c r="F122" i="7" s="1"/>
  <c r="E101" i="7"/>
  <c r="F101" i="7" s="1"/>
  <c r="E65" i="7"/>
  <c r="E54" i="7"/>
  <c r="E45" i="7"/>
  <c r="E35" i="7"/>
  <c r="E25" i="7"/>
  <c r="E160" i="7"/>
  <c r="F160" i="7" s="1"/>
  <c r="E164" i="7" s="1"/>
  <c r="F75" i="11" l="1"/>
  <c r="F75" i="10"/>
  <c r="F76" i="9"/>
  <c r="F75" i="8"/>
  <c r="F76" i="8"/>
  <c r="F65" i="11"/>
  <c r="F65" i="10"/>
  <c r="F65" i="8"/>
  <c r="F66" i="8"/>
  <c r="F54" i="11"/>
  <c r="F54" i="10"/>
  <c r="F54" i="9"/>
  <c r="F54" i="8"/>
  <c r="F55" i="8"/>
  <c r="F45" i="11"/>
  <c r="F45" i="10"/>
  <c r="F45" i="9"/>
  <c r="F45" i="8"/>
  <c r="F46" i="8"/>
  <c r="F35" i="11"/>
  <c r="F35" i="10"/>
  <c r="F35" i="9"/>
  <c r="F35" i="8"/>
  <c r="F36" i="8"/>
  <c r="F25" i="11"/>
  <c r="F25" i="10"/>
  <c r="F25" i="9"/>
  <c r="F25" i="8"/>
  <c r="F26" i="8"/>
  <c r="F75" i="7"/>
  <c r="F76" i="7"/>
  <c r="F65" i="7"/>
  <c r="F66" i="7"/>
  <c r="F67" i="7"/>
  <c r="F54" i="7"/>
  <c r="F55" i="7"/>
  <c r="F45" i="7"/>
  <c r="F46" i="7"/>
  <c r="F35" i="7"/>
  <c r="F36" i="7"/>
  <c r="F25" i="7"/>
  <c r="F26" i="7"/>
  <c r="D92" i="1"/>
  <c r="D93" i="1"/>
  <c r="D95" i="1"/>
  <c r="D96" i="1"/>
  <c r="D97" i="1"/>
  <c r="D94" i="1"/>
  <c r="D99" i="1" l="1"/>
  <c r="E111" i="1" s="1"/>
  <c r="F77" i="9"/>
  <c r="F77" i="8"/>
  <c r="F67" i="8"/>
  <c r="F56" i="8"/>
  <c r="F47" i="8"/>
  <c r="F37" i="8"/>
  <c r="F27" i="8"/>
  <c r="F77" i="7"/>
  <c r="F56" i="7"/>
  <c r="F47" i="7"/>
  <c r="F37" i="7"/>
  <c r="F27" i="7"/>
  <c r="F168" i="12"/>
  <c r="E52" i="1"/>
  <c r="E18" i="1"/>
  <c r="E162" i="7" l="1"/>
  <c r="F167" i="7" s="1"/>
  <c r="F169" i="7" s="1"/>
  <c r="E162" i="11"/>
  <c r="F167" i="11" s="1"/>
  <c r="F169" i="11" s="1"/>
  <c r="E160" i="10"/>
  <c r="E160" i="8"/>
  <c r="D82" i="1"/>
  <c r="E160" i="9"/>
  <c r="F165" i="9" s="1"/>
  <c r="F167" i="9" s="1"/>
  <c r="D86" i="1"/>
  <c r="E26" i="1"/>
  <c r="E46" i="6"/>
  <c r="E45" i="6"/>
  <c r="E44" i="6"/>
  <c r="E43" i="6"/>
  <c r="E42" i="6"/>
  <c r="E40" i="6"/>
  <c r="F33" i="6"/>
  <c r="E17" i="6"/>
  <c r="E22" i="6" s="1"/>
  <c r="D84" i="1" l="1"/>
  <c r="F48" i="6"/>
  <c r="F165" i="10"/>
  <c r="F167" i="10" s="1"/>
  <c r="D85" i="1"/>
  <c r="D83" i="1"/>
  <c r="F165" i="8"/>
  <c r="F167" i="8" s="1"/>
  <c r="E106" i="1"/>
  <c r="E104" i="1"/>
  <c r="D89" i="1" l="1"/>
  <c r="E51" i="6"/>
  <c r="F57" i="6" s="1"/>
  <c r="E23" i="6"/>
  <c r="E24" i="6" s="1"/>
  <c r="F24" i="6" s="1"/>
  <c r="D53" i="6" s="1"/>
  <c r="F22" i="6"/>
  <c r="F59" i="6" l="1"/>
  <c r="F23" i="6"/>
  <c r="E103" i="1"/>
  <c r="E102" i="1"/>
  <c r="E108" i="1" l="1"/>
  <c r="F108" i="1" s="1"/>
  <c r="E112" i="1" s="1"/>
  <c r="E76" i="1"/>
  <c r="E78" i="1" s="1"/>
  <c r="E64" i="1"/>
  <c r="E44" i="1"/>
  <c r="E46" i="1" s="1"/>
  <c r="E66" i="1" l="1"/>
  <c r="F66" i="1" s="1"/>
  <c r="F78" i="1"/>
  <c r="E39" i="1"/>
  <c r="E41" i="1" s="1"/>
  <c r="E32" i="1"/>
  <c r="E34" i="1" s="1"/>
  <c r="E17" i="1"/>
  <c r="E20" i="1" s="1"/>
  <c r="F35" i="1" l="1"/>
  <c r="F34" i="1"/>
  <c r="F21" i="1"/>
  <c r="F20" i="1"/>
  <c r="E25" i="1"/>
  <c r="E28" i="1" s="1"/>
  <c r="E69" i="1"/>
  <c r="E71" i="1" s="1"/>
  <c r="E59" i="1"/>
  <c r="E61" i="1" s="1"/>
  <c r="E51" i="1"/>
  <c r="E54" i="1" s="1"/>
  <c r="F55" i="1" l="1"/>
  <c r="F54" i="1"/>
  <c r="F36" i="1"/>
  <c r="F46" i="1"/>
  <c r="F29" i="1"/>
  <c r="F22" i="1"/>
  <c r="F28" i="1"/>
  <c r="F61" i="1"/>
  <c r="F41" i="1"/>
  <c r="B15" i="3"/>
  <c r="F15" i="3" s="1"/>
  <c r="B16" i="3"/>
  <c r="F16" i="3" s="1"/>
  <c r="F30" i="1" l="1"/>
  <c r="F56" i="1"/>
  <c r="F72" i="1"/>
  <c r="F71" i="1"/>
  <c r="F47" i="1"/>
  <c r="F48" i="1"/>
  <c r="B17" i="3"/>
  <c r="F17" i="3" s="1"/>
  <c r="B13" i="3"/>
  <c r="F13" i="3" s="1"/>
  <c r="B14" i="3"/>
  <c r="F14" i="3" s="1"/>
  <c r="F73" i="1" l="1"/>
  <c r="E110" i="1" s="1"/>
  <c r="F115" i="1" s="1"/>
  <c r="F117" i="1" s="1"/>
  <c r="F18" i="3"/>
  <c r="B20" i="3" l="1"/>
  <c r="B22" i="3"/>
  <c r="B27" i="3" s="1"/>
</calcChain>
</file>

<file path=xl/sharedStrings.xml><?xml version="1.0" encoding="utf-8"?>
<sst xmlns="http://schemas.openxmlformats.org/spreadsheetml/2006/main" count="1232" uniqueCount="271">
  <si>
    <t>Venue:</t>
  </si>
  <si>
    <t>Event:</t>
  </si>
  <si>
    <t>Client:</t>
  </si>
  <si>
    <t>Event Dates:</t>
  </si>
  <si>
    <t>_____________________________________________________________________________</t>
  </si>
  <si>
    <t>Approval:</t>
  </si>
  <si>
    <t>Client Representative</t>
  </si>
  <si>
    <t>Date</t>
  </si>
  <si>
    <t>PO#</t>
  </si>
  <si>
    <t>Oracle</t>
  </si>
  <si>
    <t>Actual  Cost</t>
  </si>
  <si>
    <t>Version#</t>
  </si>
  <si>
    <t>Account Manager:</t>
  </si>
  <si>
    <t>Req #</t>
  </si>
  <si>
    <t>Quantity</t>
  </si>
  <si>
    <t>Total</t>
  </si>
  <si>
    <t>Vision Account Manager</t>
  </si>
  <si>
    <t>Event Manager:</t>
  </si>
  <si>
    <t>Estimated Costs</t>
  </si>
  <si>
    <t>Total contract amount not to exceed</t>
  </si>
  <si>
    <t>PAYMENTS</t>
  </si>
  <si>
    <t>NA</t>
  </si>
  <si>
    <t>Job Number:</t>
  </si>
  <si>
    <t>BALANCE</t>
  </si>
  <si>
    <t>Event Name:</t>
  </si>
  <si>
    <t>Client Name:</t>
  </si>
  <si>
    <t>Event Date(s):</t>
  </si>
  <si>
    <t>Event Location:</t>
  </si>
  <si>
    <t>Final Invoice will be sent 30 days after the close of the event. If any change orders have occurred they will be reflected in the final invoice.</t>
  </si>
  <si>
    <t>without prior approval of an authorized Oracle representative.</t>
  </si>
  <si>
    <t>Project Management Subtotal</t>
  </si>
  <si>
    <t>Working Budget Estimates</t>
  </si>
  <si>
    <t>Price</t>
  </si>
  <si>
    <t xml:space="preserve">Estimated Working Budget SubTotal </t>
  </si>
  <si>
    <t>Budget Template for projects over $100,000.00</t>
  </si>
  <si>
    <t>INSERT YOUR COMPANY LOGO HERE</t>
  </si>
  <si>
    <t>Due xx days pre-show</t>
  </si>
  <si>
    <t>Due 30 days post-show</t>
  </si>
  <si>
    <t>Exhibit House Account Manager</t>
  </si>
  <si>
    <t>Estimated XX% Management Fee     (if applicable)</t>
  </si>
  <si>
    <t>Estimated Cost (Incl. Mgmt Fee)</t>
  </si>
  <si>
    <t xml:space="preserve">Deposit Payment (xx%):           </t>
  </si>
  <si>
    <t>Danielle Tarekere</t>
  </si>
  <si>
    <t>Sales Tax Estimated</t>
  </si>
  <si>
    <t>Estimated Tax</t>
  </si>
  <si>
    <t>Category Sub Total</t>
  </si>
  <si>
    <t>Oracle Industry Connect</t>
  </si>
  <si>
    <t>The Swan and Dolphin Resort, Orlando, FL</t>
  </si>
  <si>
    <t xml:space="preserve">Production Engagement </t>
  </si>
  <si>
    <t>Keynote Session Room</t>
  </si>
  <si>
    <t>General Session Rooms</t>
  </si>
  <si>
    <t>Breakouts</t>
  </si>
  <si>
    <t>Miscellaneous</t>
  </si>
  <si>
    <t xml:space="preserve">Statement of Work: Production Budget </t>
  </si>
  <si>
    <t>Project Management</t>
  </si>
  <si>
    <t>Miscellaneous Subtotal</t>
  </si>
  <si>
    <t>March 20 - 22, 2017</t>
  </si>
  <si>
    <t>Oracle Industry Connect 2017</t>
  </si>
  <si>
    <t>Notes</t>
  </si>
  <si>
    <t xml:space="preserve"> </t>
  </si>
  <si>
    <t>NOTES:</t>
  </si>
  <si>
    <t>The below budget is a high level sample of category and sub-categories.  For items 50k or higher please add additional data on additional tab to show how the total was calculated.</t>
  </si>
  <si>
    <t>Estimated Budget Subtotal</t>
  </si>
  <si>
    <t>Estimated Budget Total</t>
  </si>
  <si>
    <t>Estimated Attendees:</t>
  </si>
  <si>
    <t>For Consideration</t>
  </si>
  <si>
    <t xml:space="preserve"> Sales Tax should only be included at the bottom of the budget template and not in the individual section totals.</t>
  </si>
  <si>
    <t>SUITECONNECT 2025</t>
  </si>
  <si>
    <t>SuiteConnect 2025</t>
  </si>
  <si>
    <t>Overal Operations Lead Subtotal</t>
  </si>
  <si>
    <t>3. Overall Operations Lead</t>
  </si>
  <si>
    <t>4. Venue and Facilities</t>
  </si>
  <si>
    <t>Venue and Facilities Subtotal</t>
  </si>
  <si>
    <t>7. Content Support/Speaker Management</t>
  </si>
  <si>
    <t>Registration &amp; Housing Management Subtotal</t>
  </si>
  <si>
    <t>10. Staffing (Temp) Management</t>
  </si>
  <si>
    <t>Staffing Management Subtotal</t>
  </si>
  <si>
    <t>Content Support/Speaker Management Subtotal</t>
  </si>
  <si>
    <t>Miscellaneous total</t>
  </si>
  <si>
    <t>NOT TO EXCEED US$2.75M</t>
  </si>
  <si>
    <t>January-April 2025</t>
  </si>
  <si>
    <t>Dubai, Sydney, Singapore, NYC, London, Mexico, Brazil</t>
  </si>
  <si>
    <t>Oracle America</t>
  </si>
  <si>
    <t>Budget A (Tab 1) should not exceed the RFP's do not exceed amount of $2.75 M</t>
  </si>
  <si>
    <t>Price, creativity, and overall ability to execute elegantly will be weighted in equal measure. Oracle Procurement Policy requires all management fees (and %) be listed as a separate line item (all other items are pass through costs without any mark-up)</t>
  </si>
  <si>
    <t>Budget must be in USD using the Oracle Exchange rate provided and highlight the currency used</t>
  </si>
  <si>
    <t xml:space="preserve">Use the template below to provide a detailed line item budget for the scope of deliverables described in the budget section of the scope of services and grouped below... </t>
  </si>
  <si>
    <t>SuiteConnect 2025 (RFQ) - Budget A</t>
  </si>
  <si>
    <r>
      <t>Cost for any suggested elements not noted in RFP  Scope of Service. Miscellaneous area should also include any missing or suggested added costs from budget areas above. You may add additional descriptive lines below as needed. Please keep in mind budget A should not exceed</t>
    </r>
    <r>
      <rPr>
        <i/>
        <sz val="10"/>
        <color theme="1"/>
        <rFont val="Calibri (Body)"/>
      </rPr>
      <t xml:space="preserve"> $2.75 M</t>
    </r>
  </si>
  <si>
    <t xml:space="preserve">Project Management total </t>
  </si>
  <si>
    <t>Budget B is optional.  Price, creativity, and overall ability to execute elegantly will be weighted in equal measure. Oracle Procurement Policy requires all management fees (and %) be listed as a separate line item (all other items are pass through costs without any mark-up)</t>
  </si>
  <si>
    <t>*See scope of Services</t>
  </si>
  <si>
    <t>8. SuiteConnect Lounge Management</t>
  </si>
  <si>
    <t>SuiteConnect Lounge Management Subtotal</t>
  </si>
  <si>
    <t xml:space="preserve">1. Program Manager Venues &amp; Facilities </t>
  </si>
  <si>
    <t>2. Project Management (Project Lead)</t>
  </si>
  <si>
    <r>
      <rPr>
        <b/>
        <sz val="10"/>
        <rFont val="Verdana"/>
        <family val="2"/>
      </rPr>
      <t>Responsibilities:</t>
    </r>
    <r>
      <rPr>
        <sz val="10"/>
        <rFont val="Verdana"/>
        <family val="2"/>
      </rPr>
      <t xml:space="preserve">
Project lead for pre-planning calls, budget management, timeline tracking, Overall event management including site visits, onsite execution, post event activities (invoicing, temp. staff management closure, provide final budget to Oracle, third party contracting and signng).</t>
    </r>
  </si>
  <si>
    <r>
      <rPr>
        <b/>
        <sz val="10"/>
        <rFont val="Verdana"/>
        <family val="2"/>
      </rPr>
      <t>Responsibilities:</t>
    </r>
    <r>
      <rPr>
        <sz val="10"/>
        <rFont val="Verdana"/>
        <family val="2"/>
      </rPr>
      <t xml:space="preserve">
Operations team, lead operational meetings, sub-contractors (security, Audiovisual, Venue, etc).External &amp; Internal debriefing and wrap-up, timeline management, cost savings highlights throughout project lifecycle.</t>
    </r>
  </si>
  <si>
    <t>5. Program Manager Creative &amp; Lounges</t>
  </si>
  <si>
    <r>
      <rPr>
        <b/>
        <sz val="10"/>
        <rFont val="Verdana"/>
        <family val="2"/>
      </rPr>
      <t>Responsibilities:
5. Creative</t>
    </r>
    <r>
      <rPr>
        <sz val="10"/>
        <rFont val="Verdana"/>
        <family val="2"/>
      </rPr>
      <t xml:space="preserve">
Receive assets and creative direction for event.  Identify signage and branding opportunities and work with creative team to build a signage plan within budget. Design all signate using brand guidelines, including but not limited to keynote, wayfinding overal branding, registration, session signage, customer activations, sponsor booths/vignettes, NetSuite booth properties, including but not limited to Demo grounds, SuiteGurus, Learning Lab, Inspection, Education Services.  Manage creation and production of small format printed pieces, including but not limited to badge/credential layout, printed guide, tabletop signage.  T-shirt creation and production for brand ambassadors/agencystaff. Create files for any branded items to be sourced for lounges and other aread. Manage signage production, delivery, placement.
</t>
    </r>
    <r>
      <rPr>
        <b/>
        <sz val="10"/>
        <rFont val="Verdana"/>
        <family val="2"/>
      </rPr>
      <t>8. SuiteConnect Lounge Management</t>
    </r>
    <r>
      <rPr>
        <sz val="10"/>
        <rFont val="Verdana"/>
        <family val="2"/>
      </rPr>
      <t xml:space="preserve">
Internal Lounge management with Oracle Netsuite team, including booth needs, creative vision, and overseeing customer activations. Project manage all aspects of event's lounge in conjunction with the venue. Overall desgin and management of the lounge, inventory and floor plans. Load-in / load-out, shipping and loading dock schedules. Manage lounge vendors (venue, shipping, power, network, decoration, power and equipment). Weekly reporting. Work with venue/general contractor on design and build out of sponsor and Oracle lounge (up to 5 sponsors, 1 Netsuite Demogrounds and 3 misc. areas).  Activation areas outside lounge management, including customer activations and markerting opportunities. Manage sourcing and decor for all lounges.  Ensure budget compliance. </t>
    </r>
  </si>
  <si>
    <t>6.  Executive Producer</t>
  </si>
  <si>
    <r>
      <rPr>
        <b/>
        <sz val="10"/>
        <rFont val="Verdana"/>
        <family val="2"/>
      </rPr>
      <t xml:space="preserve">Responsibilities:
6. Keynote/Plenary Session Management
</t>
    </r>
    <r>
      <rPr>
        <sz val="10"/>
        <rFont val="Verdana"/>
        <family val="2"/>
      </rPr>
      <t xml:space="preserve">Manage 90 minute executive keynote.  Hire and manage local AV equipment provider and technicians.  Have 1 executive producer and 1 stage manager to oversees all cities and locations.  Weekly production call with Oracle and production team.  Show flow document. Design creative concept and execution of stage set.
</t>
    </r>
    <r>
      <rPr>
        <b/>
        <sz val="10"/>
        <rFont val="Verdana"/>
        <family val="2"/>
      </rPr>
      <t>7. Content Support/Speaker Management</t>
    </r>
    <r>
      <rPr>
        <sz val="10"/>
        <rFont val="Verdana"/>
        <family val="2"/>
      </rPr>
      <t xml:space="preserve">
Manage and collect all presentations pre-show for loading into show laptop.  Confirm room set ups and AV. Set up and management of speaker rehearsals preshow and on show day. Communicate session and speaker information and updates to onsite teams. Assist in managing and monitoring session rooms and speaker tracking. Manage onsite room load in and out. Collaborate with Oracle's registration vendor for session scanning instruction to train ambassadors</t>
    </r>
  </si>
  <si>
    <r>
      <rPr>
        <b/>
        <sz val="10"/>
        <rFont val="Verdana"/>
        <family val="2"/>
      </rPr>
      <t>Stage Manager:</t>
    </r>
    <r>
      <rPr>
        <sz val="10"/>
        <rFont val="Verdana"/>
        <family val="2"/>
      </rPr>
      <t xml:space="preserve"> Stage Management / Show Calling</t>
    </r>
  </si>
  <si>
    <r>
      <rPr>
        <b/>
        <sz val="10"/>
        <rFont val="Verdana"/>
        <family val="2"/>
      </rPr>
      <t>Program Executive:</t>
    </r>
    <r>
      <rPr>
        <sz val="10"/>
        <rFont val="Verdana"/>
        <family val="2"/>
      </rPr>
      <t xml:space="preserve"> Administrative Support &amp; Coordination</t>
    </r>
  </si>
  <si>
    <t>Creative &amp; Lounges Subtotal</t>
  </si>
  <si>
    <t>Keynote/Plenary Session Management/Content Support/Speaker Management Subtotal</t>
  </si>
  <si>
    <r>
      <rPr>
        <u/>
        <sz val="10"/>
        <rFont val="Verdana"/>
        <family val="2"/>
      </rPr>
      <t xml:space="preserve">Responsibilities:
</t>
    </r>
    <r>
      <rPr>
        <b/>
        <sz val="10"/>
        <rFont val="Verdana"/>
        <family val="2"/>
      </rPr>
      <t>9. Registration</t>
    </r>
    <r>
      <rPr>
        <u/>
        <sz val="10"/>
        <rFont val="Verdana"/>
        <family val="2"/>
      </rPr>
      <t xml:space="preserve">
Registration</t>
    </r>
    <r>
      <rPr>
        <sz val="10"/>
        <rFont val="Verdana"/>
        <family val="2"/>
      </rPr>
      <t xml:space="preserve">:   Reg. Manager to make reg edits within reg platform preshow and onsite. Onsite planning, incl. registration area layout, requirements, processes and temporary reg. mgmt. Onsite staff, set up, manage and troubleshoot harware.  
</t>
    </r>
    <r>
      <rPr>
        <b/>
        <sz val="10"/>
        <rFont val="Verdana"/>
        <family val="2"/>
      </rPr>
      <t>10. Staffing (Temp) Management</t>
    </r>
    <r>
      <rPr>
        <sz val="10"/>
        <rFont val="Verdana"/>
        <family val="2"/>
      </rPr>
      <t xml:space="preserve">
</t>
    </r>
    <r>
      <rPr>
        <u/>
        <sz val="10"/>
        <rFont val="Verdana"/>
        <family val="2"/>
      </rPr>
      <t>Staffing agency management</t>
    </r>
    <r>
      <rPr>
        <sz val="10"/>
        <rFont val="Verdana"/>
        <family val="2"/>
      </rPr>
      <t>:  Source and secure local temp agency (s) to support onsite conference operations. Create a staffing plan and process to include roles, responsibilites. Budgeting/estimating/invoicing.  Source and manage all ambassador staff:  Registration Staff. Scanning staff. Keynote seating management and ushering, greeters</t>
    </r>
  </si>
  <si>
    <t>Venue Sourcing/Venues &amp; Facilities/Housing Management Subtotal</t>
  </si>
  <si>
    <t>Estimated Commission credited back to NetSuite</t>
  </si>
  <si>
    <r>
      <rPr>
        <b/>
        <sz val="10"/>
        <rFont val="Verdana"/>
        <family val="2"/>
      </rPr>
      <t>Responsibilities:</t>
    </r>
    <r>
      <rPr>
        <sz val="10"/>
        <rFont val="Verdana"/>
        <family val="2"/>
      </rPr>
      <t xml:space="preserve">
</t>
    </r>
    <r>
      <rPr>
        <b/>
        <sz val="10"/>
        <rFont val="Verdana"/>
        <family val="2"/>
      </rPr>
      <t>1. Venue Sourcing</t>
    </r>
    <r>
      <rPr>
        <sz val="10"/>
        <rFont val="Verdana"/>
        <family val="2"/>
      </rPr>
      <t xml:space="preserve">
Venue research, negotiate terms and rates, secure venue, contract and budget management primary coordination and communication point beteween Oracle Netsuite and venue, on site support. Serve as primary point of contact between Oracle Netsuite and the seelcted venues.  On site support.
</t>
    </r>
    <r>
      <rPr>
        <b/>
        <sz val="10"/>
        <rFont val="Verdana"/>
        <family val="2"/>
      </rPr>
      <t>2. Venue &amp; Facilities</t>
    </r>
    <r>
      <rPr>
        <sz val="10"/>
        <rFont val="Verdana"/>
        <family val="2"/>
      </rPr>
      <t xml:space="preserve">
Primary contact for venue including food and beverage/space management.  Work with Oracle to create f&amp;B grid, menu selections and pricing, meal management. Acquire special event permits from any authority. Order, track and manage venue inventory (furniture, F&amp;B, etc.). Shipping Management, freight and storage, develop inventory tracking list. Set up management 3 pre-event conference rooms and 4 breakout rooms (variable). Manage room sets including but not limited to Media &amp; Analysts, Executives, Customer recording teams. and staff, staff offices, storage, coat check. Manage load-in and load-out schedule.
</t>
    </r>
    <r>
      <rPr>
        <b/>
        <sz val="10"/>
        <rFont val="Verdana"/>
        <family val="2"/>
      </rPr>
      <t xml:space="preserve">9b. Housing Management
</t>
    </r>
    <r>
      <rPr>
        <sz val="10"/>
        <rFont val="Verdana"/>
        <family val="2"/>
      </rPr>
      <t>Employee small room block management, media analysts. Coordinate reservations with individuals. Coordinate reservations with individuals. Manage contractual obligations.</t>
    </r>
  </si>
  <si>
    <t>DUBAI</t>
  </si>
  <si>
    <t>Prep</t>
  </si>
  <si>
    <t>Site Visit</t>
  </si>
  <si>
    <t>Onsite Delivery</t>
  </si>
  <si>
    <t>Wrap Up</t>
  </si>
  <si>
    <t>PROJECT MANAGEMENT</t>
  </si>
  <si>
    <t>1. Venue Costs</t>
  </si>
  <si>
    <t>2. Food &amp; Beverage</t>
  </si>
  <si>
    <t>9. Staffing (Temp) Management</t>
  </si>
  <si>
    <t>Venue Costs Subtotal</t>
  </si>
  <si>
    <t xml:space="preserve"> Food &amp; Beverage Subtotal</t>
  </si>
  <si>
    <t>3. Creative (Signage, branding, etc)</t>
  </si>
  <si>
    <t>Creative (Signage, branding, etc) Subtotal</t>
  </si>
  <si>
    <t>Keynote / Plenary &amp; Breakouts (AV, set, lighting &amp; technical production mgmt) Subtotal</t>
  </si>
  <si>
    <t>Content / Speaker Management Subtotal</t>
  </si>
  <si>
    <t>Lounge (furniture, booths, etc) Subtotal</t>
  </si>
  <si>
    <t>Staffing (Temp) Management Subtotal</t>
  </si>
  <si>
    <t>Dubai</t>
  </si>
  <si>
    <t>MANAGEMENT TIME</t>
  </si>
  <si>
    <t>Singapore</t>
  </si>
  <si>
    <t>Sydney</t>
  </si>
  <si>
    <t>London</t>
  </si>
  <si>
    <t>New York City</t>
  </si>
  <si>
    <t>Sao Paulo</t>
  </si>
  <si>
    <t>Mexico City</t>
  </si>
  <si>
    <t>Estimated Bucket Costs (excluding management time) for Dubai - 200 attendees</t>
  </si>
  <si>
    <t>Estimated Bucket Costs (excluding management time) for Sydney, AUS - 1000 attendees</t>
  </si>
  <si>
    <t>Estimated Bucket Costs (excluding management time) for Singapore - 500 attendees</t>
  </si>
  <si>
    <t>Estimated Bucket Costs (excluding management time) for New York City, US - 500 attendees</t>
  </si>
  <si>
    <t>Estimated Bucket Costs (excluding management time) for London, UK - 750 attendees, 2 day program</t>
  </si>
  <si>
    <t>Estimated Bucket Costs (excluding management time) for Mexico City - 800 attendees</t>
  </si>
  <si>
    <t>Estimated Bucket Costs (excluding management time) for Sao Paulo - 800 attendees</t>
  </si>
  <si>
    <t>SYDNEY</t>
  </si>
  <si>
    <t>SINGAPORE</t>
  </si>
  <si>
    <t>NEW YORK CITY</t>
  </si>
  <si>
    <t>LONDON</t>
  </si>
  <si>
    <t>MEXICO CITY</t>
  </si>
  <si>
    <t>SAO PAULO</t>
  </si>
  <si>
    <t>Bucket Costs (excluding management time)</t>
  </si>
  <si>
    <t>BUCKET COSTS (EXCLUDING MANAGEMENT TIME)</t>
  </si>
  <si>
    <t>Set Up Day</t>
  </si>
  <si>
    <t>Live Day</t>
  </si>
  <si>
    <t xml:space="preserve">Day Delegate Rate </t>
  </si>
  <si>
    <t xml:space="preserve">Drinks Reception </t>
  </si>
  <si>
    <t>Brand Development</t>
  </si>
  <si>
    <t>Design to Print</t>
  </si>
  <si>
    <t>Venue Branded Signage- Allowance</t>
  </si>
  <si>
    <t>Printed Materials - Allowance</t>
  </si>
  <si>
    <t>Estimated Management time (excluding Buckets costs) for Dubai - 200 attendees</t>
  </si>
  <si>
    <t>Estimated Management time (excluding Buckets costs) for Singapore - 500 attendees</t>
  </si>
  <si>
    <t>Estimated Management time (excluding Buckets costs) for New York City, US - 500 attendees</t>
  </si>
  <si>
    <t>Estimated Management time (excluding Buckets costs) for Sydney, AUS - 1000 attendees</t>
  </si>
  <si>
    <t>Estimated Management time (excluding Buckets costs) for London, UK - 750 attendees, 2 day program</t>
  </si>
  <si>
    <t>Estimated Management time (excluding Buckets costs) for Mexico City - 800 attendees</t>
  </si>
  <si>
    <t>Estimated Management time (excluding Buckets costs) for Sao Paulo - 800 attendees</t>
  </si>
  <si>
    <t>9. Program Executive Registration &amp; Staffing</t>
  </si>
  <si>
    <t>Plenary</t>
  </si>
  <si>
    <t>Press Office</t>
  </si>
  <si>
    <t>Press Lounge</t>
  </si>
  <si>
    <t>Permits</t>
  </si>
  <si>
    <t>Tech Production Plenary &amp; Breakout 1 &amp; 2 - AV</t>
  </si>
  <si>
    <t>Tech Production Plenary &amp; Breakout 1 &amp; 2 - Lighting</t>
  </si>
  <si>
    <t>Tech Production Plenary &amp; Breakout 1 &amp; 2 - Set &amp; stage</t>
  </si>
  <si>
    <t>Breakout Manager x 1 - Day 1 set up</t>
  </si>
  <si>
    <t>Breakout Manager x 1 Day 2</t>
  </si>
  <si>
    <t>Photographer</t>
  </si>
  <si>
    <t>4. Keynote / Plenary &amp; Breakouts (AV, set, lighting &amp; technical production mgmt)</t>
  </si>
  <si>
    <t>5.  Content / Speaker Management</t>
  </si>
  <si>
    <t>6. Lounge (furniture, booths, etc)</t>
  </si>
  <si>
    <t xml:space="preserve">7. Registration Services </t>
  </si>
  <si>
    <t>Onsite Registration 1 day</t>
  </si>
  <si>
    <t>Onsite Registration inclusive of:</t>
  </si>
  <si>
    <t>Allowance: 7 Ambassadors</t>
  </si>
  <si>
    <t>Registration Services Subtotal</t>
  </si>
  <si>
    <t>Allowance: 15 Ambassadors</t>
  </si>
  <si>
    <t>Allowance: 12 Ambassadors</t>
  </si>
  <si>
    <t>200 delegates - Live Day (Package to include live day room hire, x2 coffee break, 1 basic buffet lunch)</t>
  </si>
  <si>
    <t>200 delegates - Live Day (2-hour duration,Beer wine and soft drinks, bar snacks)</t>
  </si>
  <si>
    <t>Tech Production Plenary &amp; Breakout 1 &amp; 2 - Labor</t>
  </si>
  <si>
    <t>Breakout production allowance</t>
  </si>
  <si>
    <t>Press Office allowance</t>
  </si>
  <si>
    <t>Press Lounge allowance</t>
  </si>
  <si>
    <t xml:space="preserve">Breakouts </t>
  </si>
  <si>
    <t>1000 delegates - Live Day (Package to include live day room hire, x2 coffee break, 1 basic buffet lunch)</t>
  </si>
  <si>
    <t>1000 delegates - Live Day (2-hour duration,Beer wine and soft drinks, bar snacks)</t>
  </si>
  <si>
    <t>500 delegates - Live Day (Package to include live day room hire, x2 coffee break, 1 basic buffet lunch)</t>
  </si>
  <si>
    <t>750 delegates - Live Day 1 (Package to include live day room hire, x2 coffee break, 1 basic buffet lunch)</t>
  </si>
  <si>
    <t>750 delegates - Live Day 2 (Package to include live day room hire, x2 coffee break, 1 basic buffet lunch)</t>
  </si>
  <si>
    <t>800 delegates - Live Day (Package to include live day room hire, x2 coffee break, 1 basic buffet lunch)</t>
  </si>
  <si>
    <t>500 delegates - Live Day (2-hour duration,Beer wine and soft drinks, bar snacks)</t>
  </si>
  <si>
    <t>750 delegates - Live Day (2-hour duration,Beer wine and soft drinks, bar snacks)</t>
  </si>
  <si>
    <t>800 delegates - Live Day (2-hour duration,Beer wine and soft drinks, bar snacks)</t>
  </si>
  <si>
    <t>Breakouts - Included in Plenary cost</t>
  </si>
  <si>
    <t>45% Discretionary Discount on Management Time</t>
  </si>
  <si>
    <t>Venue Sourcing/Venues &amp; Facilities/Housing Management Subtotal before discount</t>
  </si>
  <si>
    <t>Project Management Subtotal before discount</t>
  </si>
  <si>
    <t>Venue Sourcing/Venues &amp; Facilities/Housing Management Subtotal with discount</t>
  </si>
  <si>
    <t>Project Management Subtotal with discount</t>
  </si>
  <si>
    <t>Overall Operations Lead Subtotal before discount</t>
  </si>
  <si>
    <t>Overall Operations Lead Subtotal with discount</t>
  </si>
  <si>
    <t>Creative &amp; Lounges Subtotal before discount</t>
  </si>
  <si>
    <t>Creative &amp; Lounges Subtotal with discount</t>
  </si>
  <si>
    <t>Keynote/Plenary Session Management/Content Support/Speaker Management Subtotal before discount</t>
  </si>
  <si>
    <t>Keynote/Plenary Session Management/Content Support/Speaker Management Subtotal with discount</t>
  </si>
  <si>
    <t>Registration &amp; Housing Management Subtotal before discount</t>
  </si>
  <si>
    <t>Registration &amp; Housing Management Subtotal with discount</t>
  </si>
  <si>
    <t>Overal Operations Lead Subtotal with discount</t>
  </si>
  <si>
    <t>Management Time</t>
  </si>
  <si>
    <t>Bucket Costs</t>
  </si>
  <si>
    <t>Plenary (included in DDR)</t>
  </si>
  <si>
    <t xml:space="preserve">Onsite Badging service x7 systems (printers, laptop &amp; software), including onsite training, project manager, plastic badges, badge scanners - remote use x13,  delivery and pick up </t>
  </si>
  <si>
    <t>Sub Total Bucket Costs</t>
  </si>
  <si>
    <t>Sub Total Management Time</t>
  </si>
  <si>
    <t>CRITERIA</t>
  </si>
  <si>
    <t>Responsibilities in RFQ have been redistributed to individual roles in interest of efficiency and cost savings</t>
  </si>
  <si>
    <t>Utilize local resource for London &amp; NYC: therefore travel costs reduced</t>
  </si>
  <si>
    <t>Venue hire to include furniture and security</t>
  </si>
  <si>
    <t xml:space="preserve">Provision and management of Registration company to provide badges (total nos +10%) </t>
  </si>
  <si>
    <t>10. Staff Logistics</t>
  </si>
  <si>
    <t>Allowance: Site visit travel/accomodations/subsistence and show days travel</t>
  </si>
  <si>
    <t>Staff Logistics Subtotal</t>
  </si>
  <si>
    <t>1. Management Time Digital Content Hub</t>
  </si>
  <si>
    <t>2. Management Time Digital Show Support</t>
  </si>
  <si>
    <t>Management Time Digital Show Support Subtotal</t>
  </si>
  <si>
    <t>Estimated Management time for Digital Content Hub</t>
  </si>
  <si>
    <t>Estimated Management time for Digital Show Support</t>
  </si>
  <si>
    <t>Upload of content to Digital Content Hub</t>
  </si>
  <si>
    <t>UX Design Hours</t>
  </si>
  <si>
    <t>Technical Director</t>
  </si>
  <si>
    <t>Program Lead</t>
  </si>
  <si>
    <t>Program Manager Digital Content Hub</t>
  </si>
  <si>
    <t>Producer Content</t>
  </si>
  <si>
    <t>Management Time Digital Content Hub Subtotal before discount</t>
  </si>
  <si>
    <t>Management Time Digital Content Hub Subtotal with discount</t>
  </si>
  <si>
    <t>Program Manager Pre-Records</t>
  </si>
  <si>
    <t>SuiteConnect 2025 (RFQ) - Budget B (optional) DIGITAL CONTENT HUB</t>
  </si>
  <si>
    <t>Remote Capture &amp; Hosting (8 remote records per show-Breakout Content)</t>
  </si>
  <si>
    <t>General Session Live Capture &amp; Upload (2 onsite/live records per show-Plenary Content)</t>
  </si>
  <si>
    <t>Digital Content Post Production (Edit/Lower Thirds,/Graphical Treatment)</t>
  </si>
  <si>
    <t>Line Content (Plenary) Post Production (Edit/Lower Thirds,/Graphical Treatment)</t>
  </si>
  <si>
    <t>File Import Services (includes closed captioning)</t>
  </si>
  <si>
    <t>DIGITAL CONTENT HUB</t>
  </si>
  <si>
    <t>Breakouts 3 &amp; 4 production allowance</t>
  </si>
  <si>
    <t>Press Office production allowance</t>
  </si>
  <si>
    <t>Press Lounge production allowance</t>
  </si>
  <si>
    <r>
      <t>Lounge Areas - 5 x sponsor booths, 1 x demogro</t>
    </r>
    <r>
      <rPr>
        <sz val="10"/>
        <color theme="1"/>
        <rFont val="Verdana"/>
        <family val="2"/>
      </rPr>
      <t>und, 3 x misc - Allowance</t>
    </r>
  </si>
  <si>
    <t>All bucket costs are estimates based on information provided in RFQ document: Actual costs will be based on completion of venue find</t>
  </si>
  <si>
    <t>Budget based on 1  site visit</t>
  </si>
  <si>
    <t>Budget based on program duration from August 5th 2024 to April 30th  2025</t>
  </si>
  <si>
    <t>Non plenary resourcing based on 4 x breakouts</t>
  </si>
  <si>
    <t>A 45% discretionary discount has been applied to all project management time</t>
  </si>
  <si>
    <t>No delegate / client accommodation budgeted for</t>
  </si>
  <si>
    <t>A 'Package' price to be negotiated in locations that don't offer a DDR (Day Delegate Rate) - to include: 2 x coffee services, 1 x basic buffet lunch, soft drinks</t>
  </si>
  <si>
    <t>1 x drinks reception per show - Beer, wine, soft drinks &amp; bar snacks</t>
  </si>
  <si>
    <t>Plenary splits into 2 x breakouts - based on venues that are able to do this</t>
  </si>
  <si>
    <t>Onsite Subsistance and Accomodation for WW management, crew &amp; operators for show days to be provided by client</t>
  </si>
  <si>
    <t>Quantity
(Days)</t>
  </si>
  <si>
    <t>Included in #1</t>
  </si>
  <si>
    <t>Included in #6</t>
  </si>
  <si>
    <t>Included in #5</t>
  </si>
  <si>
    <t>Included in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</si>
</sst>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409]mmmm\ d\,\ yyyy;@"/>
    <numFmt numFmtId="167" formatCode="[$-409]h:mm\ AM/PM;@"/>
    <numFmt numFmtId="168" formatCode="0.00_)"/>
  </numFmts>
  <fonts count="50">
    <font>
      <sz val="10"/>
      <name val="Arial"/>
    </font>
    <font>
      <sz val="11"/>
      <color theme="1"/>
      <name val="Calibri"/>
      <family val="2"/>
      <scheme val="minor"/>
    </font>
    <font>
      <sz val="10"/>
      <name val="Arial"/>
      <family val="2"/>
    </font>
    <font>
      <sz val="9"/>
      <name val="Arial"/>
      <family val="2"/>
    </font>
    <font>
      <sz val="10"/>
      <name val="Arial"/>
      <family val="2"/>
    </font>
    <font>
      <b/>
      <sz val="12"/>
      <name val="Arial"/>
      <family val="2"/>
    </font>
    <font>
      <sz val="12"/>
      <name val="Arial"/>
      <family val="2"/>
    </font>
    <font>
      <sz val="8"/>
      <name val="Arial"/>
      <family val="2"/>
    </font>
    <font>
      <b/>
      <sz val="10"/>
      <name val="Arial"/>
      <family val="2"/>
    </font>
    <font>
      <b/>
      <sz val="10"/>
      <color indexed="9"/>
      <name val="Arial"/>
      <family val="2"/>
    </font>
    <font>
      <sz val="10"/>
      <name val="Geneva"/>
      <family val="2"/>
    </font>
    <font>
      <sz val="10"/>
      <name val="Verdana"/>
      <family val="2"/>
    </font>
    <font>
      <sz val="8"/>
      <name val="Verdana"/>
      <family val="2"/>
    </font>
    <font>
      <b/>
      <sz val="10"/>
      <name val="Verdana"/>
      <family val="2"/>
    </font>
    <font>
      <u/>
      <sz val="10"/>
      <color theme="10"/>
      <name val="Arial"/>
      <family val="2"/>
    </font>
    <font>
      <u/>
      <sz val="10"/>
      <color theme="11"/>
      <name val="Arial"/>
      <family val="2"/>
    </font>
    <font>
      <sz val="10"/>
      <color rgb="FFFF0000"/>
      <name val="Verdana"/>
      <family val="2"/>
    </font>
    <font>
      <b/>
      <sz val="10"/>
      <color theme="0"/>
      <name val="Verdana"/>
      <family val="2"/>
    </font>
    <font>
      <u/>
      <sz val="10"/>
      <name val="Verdana"/>
      <family val="2"/>
    </font>
    <font>
      <b/>
      <sz val="10"/>
      <color indexed="18"/>
      <name val="Verdana"/>
      <family val="2"/>
    </font>
    <font>
      <b/>
      <sz val="10"/>
      <color indexed="9"/>
      <name val="Verdana"/>
      <family val="2"/>
    </font>
    <font>
      <sz val="10"/>
      <color indexed="9"/>
      <name val="Verdana"/>
      <family val="2"/>
    </font>
    <font>
      <b/>
      <i/>
      <sz val="10"/>
      <color indexed="9"/>
      <name val="Verdana"/>
      <family val="2"/>
    </font>
    <font>
      <sz val="14"/>
      <name val="Verdana"/>
      <family val="2"/>
    </font>
    <font>
      <sz val="12"/>
      <color theme="0"/>
      <name val="Verdana"/>
      <family val="2"/>
    </font>
    <font>
      <sz val="10"/>
      <color theme="0"/>
      <name val="Verdana"/>
      <family val="2"/>
    </font>
    <font>
      <sz val="9"/>
      <name val="Verdana"/>
      <family val="2"/>
    </font>
    <font>
      <b/>
      <u/>
      <sz val="10"/>
      <name val="Verdana"/>
      <family val="2"/>
    </font>
    <font>
      <sz val="12"/>
      <color theme="1"/>
      <name val="Calibri"/>
      <family val="2"/>
      <scheme val="minor"/>
    </font>
    <font>
      <b/>
      <sz val="12"/>
      <color indexed="8"/>
      <name val="Helvetica Neue"/>
      <family val="2"/>
    </font>
    <font>
      <b/>
      <i/>
      <sz val="16"/>
      <name val="Helvetica"/>
      <family val="2"/>
    </font>
    <font>
      <sz val="12"/>
      <name val="Arial MT"/>
    </font>
    <font>
      <b/>
      <sz val="10"/>
      <color indexed="12"/>
      <name val="Arial"/>
      <family val="2"/>
    </font>
    <font>
      <sz val="10"/>
      <name val="Times"/>
      <family val="1"/>
    </font>
    <font>
      <sz val="10"/>
      <name val="Times New Roman"/>
      <family val="1"/>
    </font>
    <font>
      <sz val="12"/>
      <color indexed="8"/>
      <name val="Calibri"/>
      <family val="2"/>
    </font>
    <font>
      <sz val="9"/>
      <name val="Geneva"/>
      <family val="2"/>
    </font>
    <font>
      <sz val="10"/>
      <color theme="1"/>
      <name val="Arial"/>
      <family val="2"/>
    </font>
    <font>
      <i/>
      <sz val="11"/>
      <name val="Times New Roman"/>
      <family val="1"/>
    </font>
    <font>
      <sz val="12"/>
      <color theme="1"/>
      <name val="Helvetica Neue Light"/>
      <family val="2"/>
    </font>
    <font>
      <sz val="10"/>
      <color theme="1"/>
      <name val="Oracle Sans"/>
      <family val="2"/>
    </font>
    <font>
      <b/>
      <sz val="9"/>
      <name val="Verdana"/>
      <family val="2"/>
    </font>
    <font>
      <b/>
      <sz val="18"/>
      <name val="Verdana"/>
      <family val="2"/>
    </font>
    <font>
      <b/>
      <u/>
      <sz val="14"/>
      <name val="Verdana"/>
      <family val="2"/>
    </font>
    <font>
      <sz val="10"/>
      <color theme="1"/>
      <name val="Calibri"/>
      <family val="2"/>
      <scheme val="minor"/>
    </font>
    <font>
      <i/>
      <sz val="10"/>
      <color theme="1"/>
      <name val="Calibri (Body)"/>
    </font>
    <font>
      <b/>
      <sz val="10"/>
      <color theme="1"/>
      <name val="Calibri"/>
      <family val="2"/>
      <scheme val="minor"/>
    </font>
    <font>
      <sz val="10"/>
      <color theme="1"/>
      <name val="Verdana"/>
      <family val="2"/>
    </font>
    <font>
      <b/>
      <sz val="10"/>
      <color theme="1"/>
      <name val="Oracle Sans"/>
      <family val="2"/>
    </font>
    <font>
      <b/>
      <sz val="10"/>
      <color theme="1"/>
      <name val="Verdana"/>
      <family val="2"/>
    </font>
  </fonts>
  <fills count="11">
    <fill>
      <patternFill patternType="none"/>
    </fill>
    <fill>
      <patternFill patternType="gray125"/>
    </fill>
    <fill>
      <patternFill patternType="solid">
        <fgColor indexed="18"/>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3" tint="0.39997558519241921"/>
        <bgColor indexed="64"/>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double">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right style="medium">
        <color indexed="64"/>
      </right>
      <top/>
      <bottom style="thin">
        <color theme="0"/>
      </bottom>
      <diagonal/>
    </border>
    <border>
      <left style="medium">
        <color indexed="64"/>
      </left>
      <right/>
      <top style="thin">
        <color auto="1"/>
      </top>
      <bottom style="double">
        <color auto="1"/>
      </bottom>
      <diagonal/>
    </border>
    <border>
      <left/>
      <right style="medium">
        <color indexed="64"/>
      </right>
      <top/>
      <bottom style="double">
        <color auto="1"/>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s>
  <cellStyleXfs count="78">
    <xf numFmtId="0" fontId="0" fillId="0" borderId="0"/>
    <xf numFmtId="44" fontId="2" fillId="0" borderId="0" applyFont="0" applyFill="0" applyBorder="0" applyAlignment="0" applyProtection="0"/>
    <xf numFmtId="0" fontId="1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Protection="0"/>
    <xf numFmtId="0" fontId="2" fillId="0" borderId="0">
      <alignment horizontal="center"/>
    </xf>
    <xf numFmtId="43" fontId="11" fillId="0" borderId="0" applyFont="0" applyFill="0" applyBorder="0" applyAlignment="0" applyProtection="0"/>
    <xf numFmtId="44" fontId="11" fillId="0" borderId="0" applyFont="0" applyFill="0" applyBorder="0" applyAlignment="0" applyProtection="0"/>
    <xf numFmtId="14" fontId="32" fillId="0" borderId="15">
      <alignment horizontal="center"/>
    </xf>
    <xf numFmtId="168" fontId="30" fillId="0" borderId="0"/>
    <xf numFmtId="0" fontId="31" fillId="0" borderId="16"/>
    <xf numFmtId="44" fontId="33" fillId="0" borderId="0" applyFont="0" applyFill="0" applyBorder="0" applyAlignment="0" applyProtection="0"/>
    <xf numFmtId="9" fontId="11" fillId="0" borderId="0" applyFont="0" applyFill="0" applyBorder="0" applyAlignment="0" applyProtection="0"/>
    <xf numFmtId="0" fontId="28" fillId="0" borderId="0"/>
    <xf numFmtId="0" fontId="1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xf numFmtId="0" fontId="34" fillId="0" borderId="0"/>
    <xf numFmtId="0" fontId="28" fillId="0" borderId="0"/>
    <xf numFmtId="0" fontId="35" fillId="0" borderId="0"/>
    <xf numFmtId="0" fontId="28" fillId="0" borderId="0"/>
    <xf numFmtId="0" fontId="11" fillId="0" borderId="0"/>
    <xf numFmtId="9" fontId="2" fillId="0" borderId="0" applyFont="0" applyFill="0" applyBorder="0" applyAlignment="0" applyProtection="0"/>
    <xf numFmtId="0" fontId="28" fillId="0" borderId="0"/>
    <xf numFmtId="0" fontId="28" fillId="0" borderId="0"/>
    <xf numFmtId="0" fontId="11" fillId="0" borderId="0"/>
    <xf numFmtId="43" fontId="2" fillId="0" borderId="0" applyFont="0" applyFill="0" applyBorder="0" applyAlignment="0" applyProtection="0"/>
    <xf numFmtId="44" fontId="11" fillId="0" borderId="0" applyFont="0" applyFill="0" applyBorder="0" applyAlignment="0" applyProtection="0"/>
    <xf numFmtId="44" fontId="29" fillId="0" borderId="0" applyFont="0" applyFill="0" applyBorder="0" applyAlignment="0" applyProtection="0"/>
    <xf numFmtId="0" fontId="28" fillId="0" borderId="0"/>
    <xf numFmtId="9" fontId="11" fillId="0" borderId="0" applyFont="0" applyFill="0" applyBorder="0" applyAlignment="0" applyProtection="0"/>
    <xf numFmtId="0" fontId="11" fillId="0" borderId="0" applyProtection="0"/>
    <xf numFmtId="0" fontId="28" fillId="0" borderId="0"/>
    <xf numFmtId="0" fontId="36" fillId="0" borderId="0"/>
    <xf numFmtId="44" fontId="36"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9" fontId="38" fillId="0" borderId="0">
      <alignment horizontal="left"/>
      <protection locked="0"/>
    </xf>
    <xf numFmtId="44" fontId="2" fillId="0" borderId="0" applyFont="0" applyFill="0" applyBorder="0" applyAlignment="0" applyProtection="0"/>
    <xf numFmtId="0" fontId="39" fillId="0" borderId="0"/>
    <xf numFmtId="0" fontId="11" fillId="0" borderId="0" applyProtection="0"/>
    <xf numFmtId="0" fontId="11" fillId="0" borderId="0" applyProtection="0"/>
  </cellStyleXfs>
  <cellXfs count="296">
    <xf numFmtId="0" fontId="0" fillId="0" borderId="0" xfId="0"/>
    <xf numFmtId="0" fontId="5" fillId="0" borderId="0" xfId="0" applyFont="1" applyAlignment="1" applyProtection="1">
      <alignment horizontal="left" indent="1"/>
      <protection locked="0"/>
    </xf>
    <xf numFmtId="0" fontId="4" fillId="0" borderId="0" xfId="0" applyFont="1"/>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right"/>
      <protection locked="0"/>
    </xf>
    <xf numFmtId="10" fontId="3" fillId="0" borderId="0" xfId="0" applyNumberFormat="1" applyFont="1" applyProtection="1">
      <protection locked="0"/>
    </xf>
    <xf numFmtId="0" fontId="3" fillId="0" borderId="0" xfId="0" applyFont="1" applyAlignment="1" applyProtection="1">
      <alignment horizontal="left" indent="1"/>
      <protection locked="0"/>
    </xf>
    <xf numFmtId="0" fontId="9" fillId="0" borderId="0" xfId="0" applyFont="1" applyProtection="1">
      <protection locked="0"/>
    </xf>
    <xf numFmtId="0" fontId="9" fillId="0" borderId="0" xfId="0" applyFont="1" applyAlignment="1" applyProtection="1">
      <alignment horizontal="center"/>
      <protection locked="0"/>
    </xf>
    <xf numFmtId="39" fontId="9" fillId="0" borderId="0" xfId="0" applyNumberFormat="1" applyFont="1" applyProtection="1">
      <protection locked="0"/>
    </xf>
    <xf numFmtId="0" fontId="8" fillId="0" borderId="0" xfId="0" applyFont="1" applyAlignment="1" applyProtection="1">
      <alignment horizontal="center"/>
      <protection locked="0"/>
    </xf>
    <xf numFmtId="0" fontId="4" fillId="0" borderId="0" xfId="0" quotePrefix="1" applyFont="1" applyProtection="1">
      <protection locked="0"/>
    </xf>
    <xf numFmtId="39" fontId="4" fillId="0" borderId="0" xfId="0" applyNumberFormat="1" applyFont="1"/>
    <xf numFmtId="0" fontId="6" fillId="0" borderId="0" xfId="0" applyFont="1" applyProtection="1">
      <protection locked="0"/>
    </xf>
    <xf numFmtId="10" fontId="3" fillId="0" borderId="0" xfId="0" applyNumberFormat="1" applyFont="1" applyAlignment="1" applyProtection="1">
      <alignment wrapText="1"/>
      <protection locked="0"/>
    </xf>
    <xf numFmtId="165" fontId="3" fillId="0" borderId="0" xfId="0" applyNumberFormat="1" applyFont="1" applyProtection="1">
      <protection locked="0"/>
    </xf>
    <xf numFmtId="165" fontId="3" fillId="0" borderId="0" xfId="0" applyNumberFormat="1" applyFont="1" applyAlignment="1" applyProtection="1">
      <alignment horizontal="left" indent="1"/>
      <protection locked="0"/>
    </xf>
    <xf numFmtId="165" fontId="4" fillId="0" borderId="0" xfId="0" applyNumberFormat="1" applyFont="1" applyProtection="1">
      <protection locked="0"/>
    </xf>
    <xf numFmtId="0" fontId="11" fillId="0" borderId="0" xfId="2" applyFont="1" applyAlignment="1">
      <alignment horizontal="left" vertical="center" wrapText="1"/>
    </xf>
    <xf numFmtId="44" fontId="12" fillId="0" borderId="0" xfId="1" applyFont="1" applyFill="1" applyBorder="1" applyAlignment="1">
      <alignment horizontal="center" vertical="center"/>
    </xf>
    <xf numFmtId="0" fontId="11" fillId="0" borderId="0" xfId="2" applyFont="1" applyAlignment="1">
      <alignment horizontal="center" vertical="center"/>
    </xf>
    <xf numFmtId="0" fontId="11" fillId="0" borderId="0" xfId="2" applyFont="1" applyAlignment="1">
      <alignment horizontal="left" vertical="center"/>
    </xf>
    <xf numFmtId="0" fontId="13" fillId="0" borderId="0" xfId="2" applyFont="1" applyAlignment="1">
      <alignment vertical="center" wrapText="1"/>
    </xf>
    <xf numFmtId="44" fontId="11" fillId="0" borderId="0" xfId="1" applyFont="1" applyFill="1" applyBorder="1" applyAlignment="1">
      <alignment horizontal="center" vertical="center" wrapText="1"/>
    </xf>
    <xf numFmtId="0" fontId="11" fillId="0" borderId="0" xfId="0" applyFont="1"/>
    <xf numFmtId="0" fontId="11" fillId="0" borderId="0" xfId="2" applyFont="1" applyAlignment="1">
      <alignment horizontal="center" vertical="center" wrapText="1"/>
    </xf>
    <xf numFmtId="165" fontId="6" fillId="0" borderId="0" xfId="0" applyNumberFormat="1" applyFont="1" applyAlignment="1" applyProtection="1">
      <alignment horizontal="center"/>
      <protection locked="0"/>
    </xf>
    <xf numFmtId="0" fontId="11" fillId="0" borderId="0" xfId="0" applyFont="1" applyAlignment="1">
      <alignment wrapText="1"/>
    </xf>
    <xf numFmtId="165" fontId="11" fillId="0" borderId="0" xfId="0" applyNumberFormat="1" applyFont="1" applyProtection="1">
      <protection locked="0"/>
    </xf>
    <xf numFmtId="0" fontId="11" fillId="0" borderId="0" xfId="0" applyFont="1" applyAlignment="1" applyProtection="1">
      <alignment horizontal="left" indent="1"/>
      <protection locked="0"/>
    </xf>
    <xf numFmtId="165" fontId="11" fillId="0" borderId="0" xfId="0" applyNumberFormat="1" applyFont="1"/>
    <xf numFmtId="165" fontId="11" fillId="0" borderId="0" xfId="0" applyNumberFormat="1" applyFont="1" applyAlignment="1" applyProtection="1">
      <alignment horizontal="left" indent="1"/>
      <protection locked="0"/>
    </xf>
    <xf numFmtId="165" fontId="19" fillId="0" borderId="0" xfId="0" applyNumberFormat="1" applyFont="1" applyAlignment="1" applyProtection="1">
      <alignment horizontal="center"/>
      <protection locked="0"/>
    </xf>
    <xf numFmtId="165" fontId="19" fillId="0" borderId="0" xfId="0" applyNumberFormat="1" applyFont="1" applyAlignment="1">
      <alignment horizontal="center"/>
    </xf>
    <xf numFmtId="0" fontId="19" fillId="0" borderId="11" xfId="0" applyFont="1" applyBorder="1" applyProtection="1">
      <protection locked="0"/>
    </xf>
    <xf numFmtId="0" fontId="11" fillId="0" borderId="11" xfId="0" applyFont="1" applyBorder="1" applyProtection="1">
      <protection locked="0"/>
    </xf>
    <xf numFmtId="165" fontId="19" fillId="0" borderId="11" xfId="0" applyNumberFormat="1" applyFont="1" applyBorder="1" applyAlignment="1">
      <alignment horizontal="left"/>
    </xf>
    <xf numFmtId="165" fontId="19" fillId="0" borderId="0" xfId="0" applyNumberFormat="1" applyFont="1" applyAlignment="1">
      <alignment horizontal="left"/>
    </xf>
    <xf numFmtId="165" fontId="19" fillId="0" borderId="0" xfId="0" applyNumberFormat="1" applyFont="1" applyProtection="1">
      <protection locked="0"/>
    </xf>
    <xf numFmtId="10" fontId="21" fillId="2" borderId="10" xfId="0" applyNumberFormat="1" applyFont="1" applyFill="1" applyBorder="1" applyAlignment="1" applyProtection="1">
      <alignment wrapText="1"/>
      <protection locked="0"/>
    </xf>
    <xf numFmtId="165" fontId="22" fillId="2" borderId="12" xfId="0" applyNumberFormat="1" applyFont="1" applyFill="1" applyBorder="1" applyAlignment="1" applyProtection="1">
      <alignment horizontal="right"/>
      <protection locked="0"/>
    </xf>
    <xf numFmtId="165" fontId="11" fillId="0" borderId="0" xfId="0" applyNumberFormat="1" applyFont="1" applyAlignment="1">
      <alignment vertical="center"/>
    </xf>
    <xf numFmtId="165" fontId="20" fillId="2" borderId="12" xfId="0" applyNumberFormat="1" applyFont="1" applyFill="1" applyBorder="1" applyAlignment="1" applyProtection="1">
      <alignment horizontal="center"/>
      <protection locked="0"/>
    </xf>
    <xf numFmtId="0" fontId="11" fillId="0" borderId="0" xfId="0" applyFont="1" applyProtection="1">
      <protection locked="0"/>
    </xf>
    <xf numFmtId="165" fontId="11"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164" fontId="11" fillId="0" borderId="0" xfId="0" applyNumberFormat="1" applyFont="1" applyAlignment="1" applyProtection="1">
      <alignment horizontal="right"/>
      <protection locked="0"/>
    </xf>
    <xf numFmtId="10" fontId="11" fillId="0" borderId="0" xfId="0" applyNumberFormat="1" applyFont="1" applyProtection="1">
      <protection locked="0"/>
    </xf>
    <xf numFmtId="10" fontId="11" fillId="0" borderId="0" xfId="0" applyNumberFormat="1" applyFont="1" applyAlignment="1" applyProtection="1">
      <alignment wrapText="1"/>
      <protection locked="0"/>
    </xf>
    <xf numFmtId="0" fontId="11" fillId="0" borderId="0" xfId="0" applyFont="1" applyAlignment="1" applyProtection="1">
      <alignment wrapText="1"/>
      <protection locked="0"/>
    </xf>
    <xf numFmtId="44" fontId="11" fillId="0" borderId="0" xfId="1" applyFont="1" applyBorder="1" applyAlignment="1" applyProtection="1">
      <alignment horizontal="left" indent="1"/>
      <protection locked="0"/>
    </xf>
    <xf numFmtId="44" fontId="18" fillId="0" borderId="0" xfId="1" applyFont="1"/>
    <xf numFmtId="164" fontId="11" fillId="0" borderId="0" xfId="0" applyNumberFormat="1" applyFont="1"/>
    <xf numFmtId="0" fontId="13" fillId="0" borderId="1" xfId="0" applyFont="1" applyBorder="1" applyAlignment="1" applyProtection="1">
      <alignment horizontal="left" indent="1"/>
      <protection locked="0"/>
    </xf>
    <xf numFmtId="0" fontId="11" fillId="0" borderId="2" xfId="0" applyFont="1" applyBorder="1" applyAlignment="1" applyProtection="1">
      <alignment horizontal="left" indent="1"/>
      <protection locked="0"/>
    </xf>
    <xf numFmtId="165" fontId="11" fillId="0" borderId="2" xfId="0" applyNumberFormat="1" applyFont="1" applyBorder="1" applyAlignment="1" applyProtection="1">
      <alignment horizontal="left" indent="1"/>
      <protection locked="0"/>
    </xf>
    <xf numFmtId="0" fontId="11" fillId="0" borderId="2" xfId="0" applyFont="1" applyBorder="1" applyProtection="1">
      <protection locked="0"/>
    </xf>
    <xf numFmtId="10" fontId="11" fillId="0" borderId="3" xfId="0" applyNumberFormat="1" applyFont="1" applyBorder="1" applyProtection="1">
      <protection locked="0"/>
    </xf>
    <xf numFmtId="0" fontId="11" fillId="0" borderId="4" xfId="0" applyFont="1" applyBorder="1" applyAlignment="1" applyProtection="1">
      <alignment horizontal="left" indent="1"/>
      <protection locked="0"/>
    </xf>
    <xf numFmtId="10" fontId="11" fillId="0" borderId="5" xfId="0" applyNumberFormat="1" applyFont="1" applyBorder="1" applyProtection="1">
      <protection locked="0"/>
    </xf>
    <xf numFmtId="0" fontId="13" fillId="0" borderId="4" xfId="0" applyFont="1" applyBorder="1" applyAlignment="1" applyProtection="1">
      <alignment horizontal="left" indent="1"/>
      <protection locked="0"/>
    </xf>
    <xf numFmtId="0" fontId="13" fillId="0" borderId="0" xfId="0" applyFont="1" applyAlignment="1" applyProtection="1">
      <alignment horizontal="left" indent="1"/>
      <protection locked="0"/>
    </xf>
    <xf numFmtId="165" fontId="13" fillId="0" borderId="0" xfId="0" applyNumberFormat="1" applyFont="1" applyAlignment="1" applyProtection="1">
      <alignment horizontal="left"/>
      <protection locked="0"/>
    </xf>
    <xf numFmtId="0" fontId="13" fillId="0" borderId="6" xfId="0" applyFont="1" applyBorder="1" applyAlignment="1" applyProtection="1">
      <alignment horizontal="left" indent="1"/>
      <protection locked="0"/>
    </xf>
    <xf numFmtId="0" fontId="11" fillId="0" borderId="7" xfId="0" applyFont="1" applyBorder="1" applyAlignment="1" applyProtection="1">
      <alignment horizontal="left" indent="1"/>
      <protection locked="0"/>
    </xf>
    <xf numFmtId="165" fontId="11" fillId="0" borderId="7" xfId="0" applyNumberFormat="1" applyFont="1" applyBorder="1" applyAlignment="1" applyProtection="1">
      <alignment horizontal="left" indent="1"/>
      <protection locked="0"/>
    </xf>
    <xf numFmtId="0" fontId="11" fillId="0" borderId="7" xfId="0" applyFont="1" applyBorder="1" applyProtection="1">
      <protection locked="0"/>
    </xf>
    <xf numFmtId="10" fontId="11" fillId="0" borderId="8" xfId="0" applyNumberFormat="1" applyFont="1" applyBorder="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165" fontId="13" fillId="0" borderId="0" xfId="0" applyNumberFormat="1" applyFont="1" applyProtection="1">
      <protection locked="0"/>
    </xf>
    <xf numFmtId="0" fontId="13" fillId="0" borderId="0" xfId="0" applyFont="1"/>
    <xf numFmtId="0" fontId="13" fillId="0" borderId="0" xfId="0" applyFont="1" applyAlignment="1" applyProtection="1">
      <alignment horizontal="left"/>
      <protection locked="0"/>
    </xf>
    <xf numFmtId="14" fontId="13" fillId="0" borderId="0" xfId="0" applyNumberFormat="1" applyFont="1" applyAlignment="1" applyProtection="1">
      <alignment horizontal="left"/>
      <protection locked="0"/>
    </xf>
    <xf numFmtId="166" fontId="13" fillId="0" borderId="0" xfId="0" applyNumberFormat="1" applyFont="1" applyAlignment="1">
      <alignment horizontal="left" vertical="center" wrapText="1"/>
    </xf>
    <xf numFmtId="10" fontId="13" fillId="0" borderId="0" xfId="0" applyNumberFormat="1" applyFont="1" applyProtection="1">
      <protection locked="0"/>
    </xf>
    <xf numFmtId="10" fontId="13" fillId="0" borderId="0" xfId="0" applyNumberFormat="1" applyFont="1" applyAlignment="1" applyProtection="1">
      <alignment wrapText="1"/>
      <protection locked="0"/>
    </xf>
    <xf numFmtId="0" fontId="23" fillId="0" borderId="0" xfId="0" applyFont="1"/>
    <xf numFmtId="164" fontId="23" fillId="0" borderId="0" xfId="0" applyNumberFormat="1" applyFont="1"/>
    <xf numFmtId="0" fontId="23" fillId="0" borderId="0" xfId="0" applyFont="1" applyAlignment="1">
      <alignment wrapText="1"/>
    </xf>
    <xf numFmtId="164" fontId="23" fillId="0" borderId="0" xfId="1" applyNumberFormat="1" applyFont="1" applyFill="1" applyAlignment="1"/>
    <xf numFmtId="7" fontId="23" fillId="0" borderId="13" xfId="1" applyNumberFormat="1" applyFont="1" applyFill="1" applyBorder="1" applyAlignment="1">
      <alignment horizontal="right"/>
    </xf>
    <xf numFmtId="0" fontId="17" fillId="5" borderId="9" xfId="2" applyFont="1" applyFill="1" applyBorder="1" applyAlignment="1">
      <alignment horizontal="left" vertical="center" wrapText="1"/>
    </xf>
    <xf numFmtId="44" fontId="17" fillId="5" borderId="10" xfId="1" applyFont="1" applyFill="1" applyBorder="1" applyAlignment="1">
      <alignment horizontal="center" vertical="center"/>
    </xf>
    <xf numFmtId="0" fontId="11" fillId="0" borderId="0" xfId="0" applyFont="1" applyAlignment="1" applyProtection="1">
      <alignment horizontal="left"/>
      <protection locked="0"/>
    </xf>
    <xf numFmtId="0" fontId="24" fillId="3" borderId="0" xfId="2" applyFont="1" applyFill="1" applyAlignment="1">
      <alignment horizontal="left" vertical="center" wrapText="1"/>
    </xf>
    <xf numFmtId="44" fontId="24" fillId="3" borderId="0" xfId="1" applyFont="1" applyFill="1" applyBorder="1" applyAlignment="1">
      <alignment horizontal="center" vertical="center"/>
    </xf>
    <xf numFmtId="0" fontId="24" fillId="3" borderId="14" xfId="2" applyFont="1" applyFill="1" applyBorder="1" applyAlignment="1">
      <alignment horizontal="left" vertical="center" wrapText="1"/>
    </xf>
    <xf numFmtId="44" fontId="24" fillId="3" borderId="14" xfId="1" applyFont="1" applyFill="1" applyBorder="1" applyAlignment="1">
      <alignment horizontal="center" vertical="center"/>
    </xf>
    <xf numFmtId="0" fontId="11" fillId="0" borderId="0" xfId="0" applyFont="1" applyAlignment="1" applyProtection="1">
      <alignment horizontal="right"/>
      <protection locked="0"/>
    </xf>
    <xf numFmtId="164" fontId="11" fillId="0" borderId="0" xfId="0" applyNumberFormat="1" applyFont="1" applyAlignment="1" applyProtection="1">
      <alignment horizontal="center"/>
      <protection locked="0"/>
    </xf>
    <xf numFmtId="10" fontId="20" fillId="6" borderId="10" xfId="0" applyNumberFormat="1" applyFont="1" applyFill="1" applyBorder="1" applyProtection="1">
      <protection locked="0"/>
    </xf>
    <xf numFmtId="10" fontId="21" fillId="6" borderId="10" xfId="0" applyNumberFormat="1" applyFont="1" applyFill="1" applyBorder="1" applyAlignment="1" applyProtection="1">
      <alignment wrapText="1"/>
      <protection locked="0"/>
    </xf>
    <xf numFmtId="10" fontId="21" fillId="6" borderId="10" xfId="0" applyNumberFormat="1" applyFont="1" applyFill="1" applyBorder="1" applyProtection="1">
      <protection locked="0"/>
    </xf>
    <xf numFmtId="164" fontId="17" fillId="6" borderId="10" xfId="0" applyNumberFormat="1" applyFont="1" applyFill="1" applyBorder="1" applyProtection="1">
      <protection locked="0"/>
    </xf>
    <xf numFmtId="0" fontId="20" fillId="6" borderId="9" xfId="0" applyFont="1" applyFill="1" applyBorder="1" applyAlignment="1" applyProtection="1">
      <alignment wrapText="1"/>
      <protection locked="0"/>
    </xf>
    <xf numFmtId="165" fontId="21" fillId="6" borderId="10" xfId="0" applyNumberFormat="1" applyFont="1" applyFill="1" applyBorder="1" applyProtection="1">
      <protection locked="0"/>
    </xf>
    <xf numFmtId="0" fontId="21" fillId="6" borderId="10" xfId="0" applyFont="1" applyFill="1" applyBorder="1" applyAlignment="1" applyProtection="1">
      <alignment horizontal="center"/>
      <protection locked="0"/>
    </xf>
    <xf numFmtId="164" fontId="21" fillId="6" borderId="10" xfId="0" applyNumberFormat="1" applyFont="1" applyFill="1" applyBorder="1" applyAlignment="1" applyProtection="1">
      <alignment horizontal="right"/>
      <protection locked="0"/>
    </xf>
    <xf numFmtId="164" fontId="17" fillId="6" borderId="10" xfId="0" applyNumberFormat="1" applyFont="1" applyFill="1" applyBorder="1" applyAlignment="1" applyProtection="1">
      <alignment horizontal="right"/>
      <protection locked="0"/>
    </xf>
    <xf numFmtId="0" fontId="21" fillId="6" borderId="10" xfId="0" applyFont="1" applyFill="1" applyBorder="1" applyAlignment="1" applyProtection="1">
      <alignment horizontal="right"/>
      <protection locked="0"/>
    </xf>
    <xf numFmtId="10" fontId="21" fillId="6" borderId="10" xfId="0" applyNumberFormat="1" applyFont="1" applyFill="1" applyBorder="1" applyAlignment="1" applyProtection="1">
      <alignment horizontal="right"/>
      <protection locked="0"/>
    </xf>
    <xf numFmtId="0" fontId="20" fillId="6" borderId="10" xfId="0" applyFont="1" applyFill="1" applyBorder="1" applyAlignment="1" applyProtection="1">
      <alignment wrapText="1"/>
      <protection locked="0"/>
    </xf>
    <xf numFmtId="165" fontId="20" fillId="6" borderId="10" xfId="0" applyNumberFormat="1" applyFont="1" applyFill="1" applyBorder="1" applyAlignment="1" applyProtection="1">
      <alignment horizontal="center" wrapText="1"/>
      <protection locked="0"/>
    </xf>
    <xf numFmtId="0" fontId="21" fillId="6" borderId="10" xfId="0" applyFont="1" applyFill="1" applyBorder="1" applyProtection="1">
      <protection locked="0"/>
    </xf>
    <xf numFmtId="165" fontId="20" fillId="6" borderId="10" xfId="0" applyNumberFormat="1" applyFont="1" applyFill="1" applyBorder="1" applyAlignment="1" applyProtection="1">
      <alignment horizontal="center"/>
      <protection locked="0"/>
    </xf>
    <xf numFmtId="0" fontId="20" fillId="6" borderId="9" xfId="0" applyFont="1" applyFill="1" applyBorder="1" applyProtection="1">
      <protection locked="0"/>
    </xf>
    <xf numFmtId="44" fontId="11" fillId="0" borderId="0" xfId="1" applyFont="1" applyFill="1" applyBorder="1" applyAlignment="1">
      <alignment horizontal="center" vertical="center"/>
    </xf>
    <xf numFmtId="0" fontId="11" fillId="0" borderId="0" xfId="0" applyFont="1" applyAlignment="1">
      <alignment vertical="center"/>
    </xf>
    <xf numFmtId="44" fontId="11" fillId="0" borderId="0" xfId="1" applyFont="1" applyAlignment="1">
      <alignment vertical="center"/>
    </xf>
    <xf numFmtId="2" fontId="13" fillId="0" borderId="7" xfId="0" applyNumberFormat="1" applyFont="1" applyBorder="1" applyAlignment="1">
      <alignment horizontal="center" vertical="center"/>
    </xf>
    <xf numFmtId="2" fontId="13" fillId="0" borderId="7" xfId="0" applyNumberFormat="1" applyFont="1" applyBorder="1" applyAlignment="1">
      <alignment horizontal="center" vertical="center" wrapText="1"/>
    </xf>
    <xf numFmtId="164" fontId="13" fillId="0" borderId="7" xfId="0" applyNumberFormat="1" applyFont="1" applyBorder="1" applyAlignment="1">
      <alignment horizontal="center" vertical="center"/>
    </xf>
    <xf numFmtId="164" fontId="17" fillId="5" borderId="12" xfId="0" applyNumberFormat="1" applyFont="1" applyFill="1" applyBorder="1" applyAlignment="1">
      <alignment horizontal="right" vertical="center"/>
    </xf>
    <xf numFmtId="0" fontId="25" fillId="3" borderId="0" xfId="2" applyFont="1" applyFill="1" applyAlignment="1">
      <alignment horizontal="left" vertical="center" wrapText="1"/>
    </xf>
    <xf numFmtId="0" fontId="17" fillId="3" borderId="14" xfId="2" applyFont="1" applyFill="1" applyBorder="1" applyAlignment="1">
      <alignment horizontal="left" vertical="center" wrapText="1"/>
    </xf>
    <xf numFmtId="0" fontId="13" fillId="0" borderId="0" xfId="2" applyFont="1" applyAlignment="1">
      <alignment horizontal="left" vertical="center" wrapText="1"/>
    </xf>
    <xf numFmtId="0" fontId="11" fillId="0" borderId="0" xfId="0" applyFont="1" applyAlignment="1" applyProtection="1">
      <alignment vertical="center" wrapText="1"/>
      <protection locked="0"/>
    </xf>
    <xf numFmtId="0" fontId="27" fillId="0" borderId="0" xfId="2" applyFont="1" applyAlignment="1">
      <alignment horizontal="left" vertical="center" wrapText="1"/>
    </xf>
    <xf numFmtId="0" fontId="26" fillId="0" borderId="0" xfId="0" applyFont="1" applyAlignment="1" applyProtection="1">
      <alignment vertical="center" wrapText="1"/>
      <protection locked="0"/>
    </xf>
    <xf numFmtId="0" fontId="13" fillId="0" borderId="0" xfId="1" applyNumberFormat="1" applyFont="1" applyFill="1" applyBorder="1" applyAlignment="1">
      <alignment horizontal="center" vertical="center" wrapText="1"/>
    </xf>
    <xf numFmtId="0" fontId="13" fillId="0" borderId="0" xfId="2" applyFont="1" applyAlignment="1">
      <alignment horizontal="center" vertical="center" wrapText="1"/>
    </xf>
    <xf numFmtId="0" fontId="13" fillId="0" borderId="0" xfId="1" applyNumberFormat="1" applyFont="1" applyFill="1" applyBorder="1" applyAlignment="1">
      <alignment horizontal="center" vertical="center"/>
    </xf>
    <xf numFmtId="0" fontId="17" fillId="5" borderId="10"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14" xfId="2" applyFont="1" applyFill="1" applyBorder="1" applyAlignment="1">
      <alignment horizontal="center" vertical="center" wrapText="1"/>
    </xf>
    <xf numFmtId="0" fontId="17" fillId="5" borderId="10" xfId="2" applyFont="1" applyFill="1" applyBorder="1" applyAlignment="1">
      <alignment horizontal="left" vertical="center" wrapText="1"/>
    </xf>
    <xf numFmtId="167" fontId="13" fillId="0" borderId="7" xfId="0" applyNumberFormat="1" applyFont="1" applyBorder="1" applyAlignment="1">
      <alignment horizontal="center" vertical="center"/>
    </xf>
    <xf numFmtId="44" fontId="16" fillId="0" borderId="1" xfId="1" applyFont="1" applyFill="1" applyBorder="1" applyAlignment="1">
      <alignment horizontal="center" vertical="center" wrapText="1"/>
    </xf>
    <xf numFmtId="44" fontId="16" fillId="0" borderId="2" xfId="1" applyFont="1" applyFill="1" applyBorder="1" applyAlignment="1">
      <alignment horizontal="center" vertical="center" wrapText="1"/>
    </xf>
    <xf numFmtId="0" fontId="13" fillId="0" borderId="2" xfId="1" applyNumberFormat="1" applyFont="1" applyFill="1" applyBorder="1" applyAlignment="1">
      <alignment horizontal="center" vertical="center" wrapText="1"/>
    </xf>
    <xf numFmtId="0" fontId="11" fillId="0" borderId="3" xfId="2" applyFont="1" applyBorder="1" applyAlignment="1">
      <alignment horizontal="center" vertical="center" wrapText="1"/>
    </xf>
    <xf numFmtId="0" fontId="42" fillId="0" borderId="4" xfId="2" applyFont="1" applyBorder="1" applyAlignment="1">
      <alignment horizontal="left" vertical="center" wrapText="1"/>
    </xf>
    <xf numFmtId="0" fontId="11" fillId="0" borderId="5" xfId="2" applyFont="1" applyBorder="1" applyAlignment="1">
      <alignment horizontal="center" vertical="center" wrapText="1"/>
    </xf>
    <xf numFmtId="0" fontId="11" fillId="0" borderId="4" xfId="2" applyFont="1" applyBorder="1" applyAlignment="1">
      <alignment horizontal="left" vertical="center" wrapText="1"/>
    </xf>
    <xf numFmtId="0" fontId="26" fillId="0" borderId="0" xfId="0" applyFont="1" applyAlignment="1">
      <alignment horizontal="left" vertical="center" wrapText="1"/>
    </xf>
    <xf numFmtId="44" fontId="11" fillId="0" borderId="5" xfId="2" applyNumberFormat="1" applyFont="1" applyBorder="1" applyAlignment="1">
      <alignment horizontal="center" vertical="center"/>
    </xf>
    <xf numFmtId="0" fontId="11" fillId="0" borderId="5" xfId="2" applyFont="1" applyBorder="1" applyAlignment="1">
      <alignment horizontal="center" vertical="center"/>
    </xf>
    <xf numFmtId="167" fontId="11" fillId="0" borderId="6" xfId="0" applyNumberFormat="1" applyFont="1" applyBorder="1" applyAlignment="1">
      <alignment vertical="center"/>
    </xf>
    <xf numFmtId="164" fontId="13" fillId="0" borderId="8" xfId="0" applyNumberFormat="1" applyFont="1" applyBorder="1" applyAlignment="1">
      <alignment horizontal="center" vertical="center" wrapText="1"/>
    </xf>
    <xf numFmtId="167" fontId="17" fillId="6" borderId="4" xfId="0" applyNumberFormat="1" applyFont="1" applyFill="1" applyBorder="1" applyAlignment="1">
      <alignment horizontal="left" vertical="center"/>
    </xf>
    <xf numFmtId="167" fontId="17" fillId="6" borderId="0" xfId="0" applyNumberFormat="1" applyFont="1" applyFill="1" applyAlignment="1">
      <alignment horizontal="left" vertical="center"/>
    </xf>
    <xf numFmtId="2" fontId="25" fillId="6" borderId="0" xfId="0" applyNumberFormat="1" applyFont="1" applyFill="1" applyAlignment="1">
      <alignment horizontal="center" vertical="center"/>
    </xf>
    <xf numFmtId="2" fontId="25" fillId="6" borderId="0" xfId="0" applyNumberFormat="1" applyFont="1" applyFill="1" applyAlignment="1">
      <alignment vertical="center"/>
    </xf>
    <xf numFmtId="164" fontId="17" fillId="6" borderId="0" xfId="0" applyNumberFormat="1" applyFont="1" applyFill="1" applyAlignment="1">
      <alignment vertical="center"/>
    </xf>
    <xf numFmtId="164" fontId="17" fillId="6" borderId="5" xfId="0" applyNumberFormat="1" applyFont="1" applyFill="1" applyBorder="1" applyAlignment="1">
      <alignment vertical="center"/>
    </xf>
    <xf numFmtId="164" fontId="11" fillId="0" borderId="0" xfId="0" applyNumberFormat="1" applyFont="1" applyAlignment="1">
      <alignment horizontal="right" vertical="center"/>
    </xf>
    <xf numFmtId="44" fontId="12" fillId="0" borderId="5" xfId="1" applyFont="1" applyFill="1" applyBorder="1" applyAlignment="1">
      <alignment horizontal="center" vertical="center"/>
    </xf>
    <xf numFmtId="0" fontId="11" fillId="0" borderId="4" xfId="2" applyFont="1" applyBorder="1" applyAlignment="1">
      <alignment horizontal="center" vertical="center"/>
    </xf>
    <xf numFmtId="167" fontId="13" fillId="4" borderId="4" xfId="0" applyNumberFormat="1" applyFont="1" applyFill="1" applyBorder="1" applyAlignment="1">
      <alignment horizontal="left" vertical="center"/>
    </xf>
    <xf numFmtId="167" fontId="13" fillId="4" borderId="0" xfId="0" applyNumberFormat="1" applyFont="1" applyFill="1" applyAlignment="1">
      <alignment horizontal="left" vertical="center"/>
    </xf>
    <xf numFmtId="2" fontId="13" fillId="4" borderId="0" xfId="0" applyNumberFormat="1" applyFont="1" applyFill="1" applyAlignment="1">
      <alignment horizontal="center" vertical="center"/>
    </xf>
    <xf numFmtId="2" fontId="13" fillId="4" borderId="0" xfId="0" applyNumberFormat="1" applyFont="1" applyFill="1" applyAlignment="1">
      <alignment horizontal="right" vertical="center"/>
    </xf>
    <xf numFmtId="164" fontId="13" fillId="4" borderId="5" xfId="0" applyNumberFormat="1" applyFont="1" applyFill="1" applyBorder="1" applyAlignment="1">
      <alignment horizontal="right" vertical="center"/>
    </xf>
    <xf numFmtId="0" fontId="0" fillId="0" borderId="0" xfId="0" applyAlignment="1">
      <alignment vertical="center"/>
    </xf>
    <xf numFmtId="0" fontId="0" fillId="0" borderId="5" xfId="0" applyBorder="1" applyAlignment="1">
      <alignment vertical="center"/>
    </xf>
    <xf numFmtId="0" fontId="13" fillId="0" borderId="4" xfId="2" applyFont="1" applyBorder="1" applyAlignment="1">
      <alignment horizontal="left" vertical="center" wrapText="1"/>
    </xf>
    <xf numFmtId="1" fontId="11" fillId="0" borderId="0" xfId="0" applyNumberFormat="1" applyFont="1" applyAlignment="1">
      <alignment horizontal="center" vertical="center"/>
    </xf>
    <xf numFmtId="167" fontId="11" fillId="0" borderId="4" xfId="0" applyNumberFormat="1" applyFont="1" applyBorder="1" applyAlignment="1">
      <alignment vertical="center"/>
    </xf>
    <xf numFmtId="167" fontId="11" fillId="0" borderId="0" xfId="0" applyNumberFormat="1" applyFont="1" applyAlignment="1">
      <alignment vertical="center"/>
    </xf>
    <xf numFmtId="2" fontId="11" fillId="0" borderId="0" xfId="0" applyNumberFormat="1" applyFont="1" applyAlignment="1">
      <alignment horizontal="right" vertical="center"/>
    </xf>
    <xf numFmtId="0" fontId="11" fillId="0" borderId="5" xfId="0" applyFont="1" applyBorder="1" applyAlignment="1">
      <alignment vertical="center"/>
    </xf>
    <xf numFmtId="167" fontId="13" fillId="0" borderId="4" xfId="0" applyNumberFormat="1" applyFont="1" applyBorder="1" applyAlignment="1">
      <alignment horizontal="left" vertical="center"/>
    </xf>
    <xf numFmtId="167" fontId="13" fillId="0" borderId="0" xfId="0" applyNumberFormat="1" applyFont="1" applyAlignment="1">
      <alignment horizontal="left" vertical="center"/>
    </xf>
    <xf numFmtId="2" fontId="13" fillId="0" borderId="0" xfId="0" applyNumberFormat="1" applyFont="1" applyAlignment="1">
      <alignment horizontal="center" vertical="center"/>
    </xf>
    <xf numFmtId="2" fontId="13" fillId="0" borderId="0" xfId="0" applyNumberFormat="1" applyFont="1" applyAlignment="1">
      <alignment horizontal="right" vertical="center"/>
    </xf>
    <xf numFmtId="164" fontId="13" fillId="0" borderId="5" xfId="0" applyNumberFormat="1" applyFont="1" applyBorder="1" applyAlignment="1">
      <alignment horizontal="right" vertical="center"/>
    </xf>
    <xf numFmtId="0" fontId="25" fillId="3" borderId="4" xfId="2" applyFont="1" applyFill="1" applyBorder="1" applyAlignment="1">
      <alignment horizontal="left" vertical="center" wrapText="1"/>
    </xf>
    <xf numFmtId="164" fontId="25" fillId="3" borderId="5" xfId="1" applyNumberFormat="1" applyFont="1" applyFill="1" applyBorder="1" applyAlignment="1">
      <alignment horizontal="right" vertical="center"/>
    </xf>
    <xf numFmtId="44" fontId="25" fillId="3" borderId="17" xfId="1" applyFont="1" applyFill="1" applyBorder="1" applyAlignment="1">
      <alignment horizontal="right" vertical="center"/>
    </xf>
    <xf numFmtId="0" fontId="17" fillId="3" borderId="18" xfId="2" applyFont="1" applyFill="1" applyBorder="1" applyAlignment="1">
      <alignment horizontal="left" vertical="center" wrapText="1"/>
    </xf>
    <xf numFmtId="164" fontId="17" fillId="3" borderId="19" xfId="1" applyNumberFormat="1" applyFont="1" applyFill="1" applyBorder="1" applyAlignment="1">
      <alignment horizontal="right" vertical="center"/>
    </xf>
    <xf numFmtId="0" fontId="13" fillId="0" borderId="7" xfId="2" applyFont="1" applyBorder="1" applyAlignment="1">
      <alignment horizontal="left" vertical="center" wrapText="1"/>
    </xf>
    <xf numFmtId="0" fontId="11" fillId="0" borderId="7" xfId="2" applyFont="1" applyBorder="1" applyAlignment="1">
      <alignment horizontal="center" vertical="center" wrapText="1"/>
    </xf>
    <xf numFmtId="44" fontId="11" fillId="0" borderId="7" xfId="1" applyFont="1" applyFill="1" applyBorder="1" applyAlignment="1">
      <alignment horizontal="center" vertical="center"/>
    </xf>
    <xf numFmtId="44" fontId="12" fillId="0" borderId="7" xfId="1" applyFont="1" applyFill="1" applyBorder="1" applyAlignment="1">
      <alignment horizontal="center" vertical="center"/>
    </xf>
    <xf numFmtId="44" fontId="12" fillId="0" borderId="8" xfId="1" applyFont="1" applyFill="1" applyBorder="1" applyAlignment="1">
      <alignment horizontal="center" vertical="center"/>
    </xf>
    <xf numFmtId="0" fontId="43" fillId="0" borderId="4" xfId="2" applyFont="1" applyBorder="1" applyAlignment="1">
      <alignment horizontal="left" vertical="center" wrapText="1"/>
    </xf>
    <xf numFmtId="0" fontId="40" fillId="0" borderId="20" xfId="0" applyFont="1" applyBorder="1" applyAlignment="1">
      <alignment vertical="center" wrapText="1"/>
    </xf>
    <xf numFmtId="0" fontId="11" fillId="0" borderId="22" xfId="2" applyFont="1" applyBorder="1" applyAlignment="1">
      <alignment horizontal="left" vertical="center" wrapText="1"/>
    </xf>
    <xf numFmtId="0" fontId="41" fillId="7" borderId="21" xfId="0" applyFont="1" applyFill="1" applyBorder="1" applyAlignment="1" applyProtection="1">
      <alignment vertical="center" wrapText="1"/>
      <protection locked="0"/>
    </xf>
    <xf numFmtId="167" fontId="13" fillId="0" borderId="0" xfId="0" applyNumberFormat="1" applyFont="1" applyAlignment="1">
      <alignment horizontal="center" vertical="center"/>
    </xf>
    <xf numFmtId="164" fontId="13" fillId="0" borderId="5" xfId="0" applyNumberFormat="1" applyFont="1" applyBorder="1" applyAlignment="1">
      <alignment horizontal="center" vertical="center" wrapText="1"/>
    </xf>
    <xf numFmtId="167" fontId="17" fillId="8" borderId="0" xfId="0" applyNumberFormat="1" applyFont="1" applyFill="1" applyAlignment="1">
      <alignment horizontal="left" vertical="center"/>
    </xf>
    <xf numFmtId="167" fontId="13" fillId="8" borderId="4" xfId="0" applyNumberFormat="1" applyFont="1" applyFill="1" applyBorder="1" applyAlignment="1">
      <alignment horizontal="left" vertical="center"/>
    </xf>
    <xf numFmtId="167" fontId="13" fillId="8" borderId="0" xfId="0" applyNumberFormat="1" applyFont="1" applyFill="1" applyAlignment="1">
      <alignment horizontal="left" vertical="center"/>
    </xf>
    <xf numFmtId="2" fontId="13" fillId="8" borderId="0" xfId="0" applyNumberFormat="1" applyFont="1" applyFill="1" applyAlignment="1">
      <alignment horizontal="center" vertical="center"/>
    </xf>
    <xf numFmtId="2" fontId="13" fillId="8" borderId="0" xfId="0" applyNumberFormat="1" applyFont="1" applyFill="1" applyAlignment="1">
      <alignment horizontal="right" vertical="center"/>
    </xf>
    <xf numFmtId="164" fontId="13" fillId="8" borderId="5" xfId="0" applyNumberFormat="1" applyFont="1" applyFill="1" applyBorder="1" applyAlignment="1">
      <alignment horizontal="right" vertical="center"/>
    </xf>
    <xf numFmtId="167" fontId="11" fillId="8" borderId="0" xfId="0" applyNumberFormat="1" applyFont="1" applyFill="1" applyAlignment="1">
      <alignment horizontal="left" vertical="center"/>
    </xf>
    <xf numFmtId="0" fontId="25" fillId="9" borderId="0" xfId="2" applyFont="1" applyFill="1" applyAlignment="1">
      <alignment horizontal="left" vertical="center" wrapText="1"/>
    </xf>
    <xf numFmtId="0" fontId="25" fillId="9" borderId="0" xfId="2" applyFont="1" applyFill="1" applyAlignment="1">
      <alignment horizontal="center" vertical="center" wrapText="1"/>
    </xf>
    <xf numFmtId="44" fontId="25" fillId="9" borderId="0" xfId="1" applyFont="1" applyFill="1" applyBorder="1" applyAlignment="1">
      <alignment horizontal="center" vertical="center"/>
    </xf>
    <xf numFmtId="0" fontId="17" fillId="9" borderId="4" xfId="2" applyFont="1" applyFill="1" applyBorder="1" applyAlignment="1">
      <alignment horizontal="left" vertical="center" wrapText="1"/>
    </xf>
    <xf numFmtId="0" fontId="11" fillId="0" borderId="23" xfId="2" applyFont="1" applyBorder="1" applyAlignment="1">
      <alignment horizontal="center" vertical="center" wrapText="1"/>
    </xf>
    <xf numFmtId="164" fontId="11" fillId="0" borderId="23" xfId="0" applyNumberFormat="1" applyFont="1" applyBorder="1" applyAlignment="1">
      <alignment horizontal="right" vertical="center"/>
    </xf>
    <xf numFmtId="167" fontId="13" fillId="0" borderId="13" xfId="0" applyNumberFormat="1" applyFont="1" applyBorder="1" applyAlignment="1">
      <alignment horizontal="center" vertical="center"/>
    </xf>
    <xf numFmtId="164" fontId="13" fillId="0" borderId="25" xfId="0" applyNumberFormat="1" applyFont="1" applyBorder="1" applyAlignment="1">
      <alignment horizontal="center" vertical="center" wrapText="1"/>
    </xf>
    <xf numFmtId="0" fontId="13" fillId="7" borderId="6" xfId="2" applyFont="1" applyFill="1" applyBorder="1" applyAlignment="1">
      <alignment horizontal="left" vertical="center" wrapText="1"/>
    </xf>
    <xf numFmtId="0" fontId="11" fillId="0" borderId="26" xfId="2" applyFont="1" applyBorder="1" applyAlignment="1">
      <alignment horizontal="left" vertical="center" wrapText="1"/>
    </xf>
    <xf numFmtId="0" fontId="11" fillId="0" borderId="28" xfId="2" applyFont="1" applyBorder="1" applyAlignment="1">
      <alignment horizontal="left" vertical="center" wrapText="1"/>
    </xf>
    <xf numFmtId="0" fontId="13" fillId="8" borderId="6" xfId="2" applyFont="1" applyFill="1" applyBorder="1" applyAlignment="1">
      <alignment horizontal="left" vertical="center" wrapText="1"/>
    </xf>
    <xf numFmtId="0" fontId="46" fillId="4" borderId="27" xfId="2" applyFont="1" applyFill="1" applyBorder="1" applyAlignment="1">
      <alignment horizontal="left" vertical="center" wrapText="1"/>
    </xf>
    <xf numFmtId="44" fontId="46" fillId="4" borderId="27" xfId="1" applyFont="1" applyFill="1" applyBorder="1" applyAlignment="1">
      <alignment horizontal="center" vertical="center"/>
    </xf>
    <xf numFmtId="44" fontId="46" fillId="4" borderId="28" xfId="1" applyFont="1" applyFill="1" applyBorder="1" applyAlignment="1">
      <alignment horizontal="right" vertical="center"/>
    </xf>
    <xf numFmtId="0" fontId="44" fillId="8" borderId="0" xfId="2" applyFont="1" applyFill="1" applyAlignment="1">
      <alignment horizontal="left" vertical="center" wrapText="1"/>
    </xf>
    <xf numFmtId="0" fontId="46" fillId="8" borderId="0" xfId="2" applyFont="1" applyFill="1" applyAlignment="1">
      <alignment horizontal="left" vertical="center" wrapText="1"/>
    </xf>
    <xf numFmtId="44" fontId="46" fillId="8" borderId="0" xfId="1" applyFont="1" applyFill="1" applyBorder="1" applyAlignment="1">
      <alignment horizontal="center" vertical="center"/>
    </xf>
    <xf numFmtId="44" fontId="46" fillId="8" borderId="0" xfId="1" applyFont="1" applyFill="1" applyBorder="1" applyAlignment="1">
      <alignment horizontal="right" vertical="center"/>
    </xf>
    <xf numFmtId="0" fontId="47" fillId="4" borderId="24" xfId="2" applyFont="1" applyFill="1" applyBorder="1" applyAlignment="1">
      <alignment horizontal="left" vertical="center" wrapText="1"/>
    </xf>
    <xf numFmtId="0" fontId="13" fillId="8" borderId="4" xfId="2" applyFont="1" applyFill="1" applyBorder="1" applyAlignment="1">
      <alignment horizontal="left" vertical="center" wrapText="1"/>
    </xf>
    <xf numFmtId="0" fontId="48" fillId="7" borderId="20" xfId="0" applyFont="1" applyFill="1" applyBorder="1" applyAlignment="1">
      <alignment vertical="center" wrapText="1"/>
    </xf>
    <xf numFmtId="167" fontId="11" fillId="0" borderId="13" xfId="0" applyNumberFormat="1" applyFont="1" applyBorder="1" applyAlignment="1">
      <alignment vertical="center" wrapText="1"/>
    </xf>
    <xf numFmtId="0" fontId="0" fillId="0" borderId="29" xfId="0" applyBorder="1" applyAlignment="1">
      <alignment vertical="center"/>
    </xf>
    <xf numFmtId="2" fontId="13" fillId="0" borderId="0" xfId="0" applyNumberFormat="1" applyFont="1" applyAlignment="1">
      <alignment horizontal="center" vertical="center" wrapText="1"/>
    </xf>
    <xf numFmtId="164" fontId="13" fillId="0" borderId="0" xfId="0" applyNumberFormat="1" applyFont="1" applyAlignment="1">
      <alignment horizontal="center" vertical="center"/>
    </xf>
    <xf numFmtId="167" fontId="13" fillId="0" borderId="4" xfId="0" applyNumberFormat="1" applyFont="1" applyBorder="1" applyAlignment="1">
      <alignment vertical="center"/>
    </xf>
    <xf numFmtId="167" fontId="13" fillId="0" borderId="9" xfId="0" applyNumberFormat="1" applyFont="1" applyBorder="1" applyAlignment="1">
      <alignment vertical="center"/>
    </xf>
    <xf numFmtId="167" fontId="13" fillId="0" borderId="10" xfId="0"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10" xfId="0" applyNumberFormat="1" applyFont="1" applyBorder="1" applyAlignment="1">
      <alignment horizontal="center" vertical="center" wrapText="1"/>
    </xf>
    <xf numFmtId="164" fontId="13" fillId="0" borderId="10" xfId="0" applyNumberFormat="1" applyFont="1" applyBorder="1" applyAlignment="1">
      <alignment horizontal="center" vertical="center"/>
    </xf>
    <xf numFmtId="164" fontId="13" fillId="0" borderId="12" xfId="0" applyNumberFormat="1" applyFont="1" applyBorder="1" applyAlignment="1">
      <alignment horizontal="center" vertical="center" wrapText="1"/>
    </xf>
    <xf numFmtId="167" fontId="17" fillId="10" borderId="4" xfId="0" applyNumberFormat="1" applyFont="1" applyFill="1" applyBorder="1" applyAlignment="1">
      <alignment horizontal="left" vertical="center"/>
    </xf>
    <xf numFmtId="167" fontId="17" fillId="10" borderId="0" xfId="0" applyNumberFormat="1" applyFont="1" applyFill="1" applyAlignment="1">
      <alignment horizontal="left" vertical="center"/>
    </xf>
    <xf numFmtId="2" fontId="25" fillId="10" borderId="0" xfId="0" applyNumberFormat="1" applyFont="1" applyFill="1" applyAlignment="1">
      <alignment horizontal="center" vertical="center"/>
    </xf>
    <xf numFmtId="2" fontId="25" fillId="10" borderId="0" xfId="0" applyNumberFormat="1" applyFont="1" applyFill="1" applyAlignment="1">
      <alignment vertical="center"/>
    </xf>
    <xf numFmtId="164" fontId="17" fillId="10" borderId="0" xfId="0" applyNumberFormat="1" applyFont="1" applyFill="1" applyAlignment="1">
      <alignment vertical="center"/>
    </xf>
    <xf numFmtId="164" fontId="17" fillId="10" borderId="5" xfId="0" applyNumberFormat="1" applyFont="1" applyFill="1" applyBorder="1" applyAlignment="1">
      <alignment vertical="center"/>
    </xf>
    <xf numFmtId="0" fontId="11" fillId="7" borderId="26" xfId="2" applyFont="1" applyFill="1" applyBorder="1" applyAlignment="1">
      <alignment horizontal="left" vertical="center" wrapText="1"/>
    </xf>
    <xf numFmtId="167" fontId="13" fillId="7" borderId="13" xfId="0" applyNumberFormat="1" applyFont="1" applyFill="1" applyBorder="1" applyAlignment="1">
      <alignment horizontal="center" vertical="center"/>
    </xf>
    <xf numFmtId="0" fontId="11" fillId="7" borderId="23" xfId="2" applyFont="1" applyFill="1" applyBorder="1" applyAlignment="1">
      <alignment horizontal="center" vertical="center" wrapText="1"/>
    </xf>
    <xf numFmtId="164" fontId="11" fillId="7" borderId="23" xfId="0" applyNumberFormat="1" applyFont="1" applyFill="1" applyBorder="1" applyAlignment="1">
      <alignment horizontal="right" vertical="center"/>
    </xf>
    <xf numFmtId="167" fontId="13" fillId="0" borderId="13" xfId="0" applyNumberFormat="1" applyFont="1" applyBorder="1" applyAlignment="1">
      <alignment vertical="center" wrapText="1"/>
    </xf>
    <xf numFmtId="44" fontId="11" fillId="0" borderId="0" xfId="1" applyFont="1" applyFill="1" applyAlignment="1">
      <alignment vertical="center"/>
    </xf>
    <xf numFmtId="167" fontId="13" fillId="7" borderId="4" xfId="0" applyNumberFormat="1" applyFont="1" applyFill="1" applyBorder="1" applyAlignment="1">
      <alignment horizontal="left" vertical="center"/>
    </xf>
    <xf numFmtId="0" fontId="0" fillId="7" borderId="0" xfId="0" applyFill="1"/>
    <xf numFmtId="2" fontId="13" fillId="7" borderId="0" xfId="0" applyNumberFormat="1" applyFont="1" applyFill="1" applyAlignment="1">
      <alignment horizontal="right" vertical="center"/>
    </xf>
    <xf numFmtId="0" fontId="8" fillId="0" borderId="0" xfId="0" applyFont="1"/>
    <xf numFmtId="0" fontId="49" fillId="0" borderId="0" xfId="2" applyFont="1" applyAlignment="1">
      <alignment horizontal="left" vertical="center" wrapText="1"/>
    </xf>
    <xf numFmtId="0" fontId="8" fillId="0" borderId="29" xfId="0" applyFont="1" applyBorder="1" applyAlignment="1">
      <alignment vertical="center"/>
    </xf>
    <xf numFmtId="0" fontId="11" fillId="0" borderId="0" xfId="2" applyFont="1" applyAlignment="1">
      <alignment horizontal="right" vertical="center"/>
    </xf>
    <xf numFmtId="0" fontId="13" fillId="0" borderId="0" xfId="2" applyFont="1" applyAlignment="1">
      <alignment horizontal="right" vertical="center"/>
    </xf>
    <xf numFmtId="44" fontId="8" fillId="0" borderId="0" xfId="0" applyNumberFormat="1" applyFont="1"/>
    <xf numFmtId="44" fontId="13" fillId="0" borderId="0" xfId="2" applyNumberFormat="1" applyFont="1" applyAlignment="1">
      <alignment horizontal="center" vertical="center"/>
    </xf>
    <xf numFmtId="0" fontId="2" fillId="0" borderId="0" xfId="0" applyFont="1"/>
    <xf numFmtId="164" fontId="46" fillId="4" borderId="28" xfId="1" applyNumberFormat="1" applyFont="1" applyFill="1" applyBorder="1" applyAlignment="1">
      <alignment horizontal="right" vertical="center"/>
    </xf>
    <xf numFmtId="164" fontId="46" fillId="8" borderId="0" xfId="1" applyNumberFormat="1" applyFont="1" applyFill="1" applyBorder="1" applyAlignment="1">
      <alignment horizontal="right" vertical="center"/>
    </xf>
    <xf numFmtId="164" fontId="13" fillId="7" borderId="0" xfId="0" applyNumberFormat="1" applyFont="1" applyFill="1" applyAlignment="1">
      <alignment horizontal="right" vertical="center"/>
    </xf>
    <xf numFmtId="164" fontId="13" fillId="7" borderId="0" xfId="1" applyNumberFormat="1" applyFont="1" applyFill="1" applyAlignment="1">
      <alignment horizontal="right" vertical="center"/>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4" xfId="0" applyFont="1" applyBorder="1" applyAlignment="1" applyProtection="1">
      <alignment horizontal="left" indent="1"/>
      <protection locked="0"/>
    </xf>
    <xf numFmtId="0" fontId="11" fillId="0" borderId="0" xfId="0" applyFont="1" applyAlignment="1" applyProtection="1">
      <alignment horizontal="left" indent="1"/>
      <protection locked="0"/>
    </xf>
    <xf numFmtId="0" fontId="13" fillId="0" borderId="4" xfId="0" applyFont="1" applyBorder="1" applyAlignment="1" applyProtection="1">
      <alignment horizontal="left" indent="1"/>
      <protection locked="0"/>
    </xf>
    <xf numFmtId="0" fontId="13" fillId="0" borderId="0" xfId="0" applyFont="1" applyAlignment="1" applyProtection="1">
      <alignment horizontal="left" indent="1"/>
      <protection locked="0"/>
    </xf>
    <xf numFmtId="0" fontId="19" fillId="0" borderId="0" xfId="0" applyFont="1" applyAlignment="1" applyProtection="1">
      <alignment horizontal="left" wrapText="1"/>
      <protection locked="0"/>
    </xf>
    <xf numFmtId="166" fontId="13" fillId="0" borderId="0" xfId="0" applyNumberFormat="1" applyFont="1" applyAlignment="1">
      <alignment horizontal="left" vertical="center" wrapText="1"/>
    </xf>
    <xf numFmtId="166" fontId="19" fillId="0" borderId="11" xfId="0" applyNumberFormat="1" applyFont="1" applyBorder="1" applyAlignment="1" applyProtection="1">
      <alignment horizontal="left" wrapText="1"/>
      <protection locked="0"/>
    </xf>
    <xf numFmtId="0" fontId="13" fillId="0" borderId="10" xfId="0" applyFont="1" applyBorder="1" applyAlignment="1">
      <alignment horizontal="center" vertical="center" wrapText="1"/>
    </xf>
    <xf numFmtId="0" fontId="19" fillId="0" borderId="11" xfId="0" applyFont="1" applyBorder="1" applyAlignment="1">
      <alignment horizontal="right" wrapText="1"/>
    </xf>
    <xf numFmtId="0" fontId="11" fillId="0" borderId="7" xfId="0" applyFont="1" applyBorder="1" applyAlignment="1">
      <alignment horizontal="left"/>
    </xf>
    <xf numFmtId="14" fontId="13" fillId="0" borderId="0" xfId="1" applyNumberFormat="1" applyFont="1" applyFill="1" applyBorder="1" applyAlignment="1">
      <alignment horizontal="center" vertical="center"/>
    </xf>
    <xf numFmtId="44" fontId="13" fillId="0" borderId="0" xfId="1" applyFont="1" applyFill="1" applyBorder="1" applyAlignment="1">
      <alignment horizontal="center" vertical="center"/>
    </xf>
    <xf numFmtId="167" fontId="11" fillId="0" borderId="13" xfId="0" applyNumberFormat="1" applyFont="1" applyBorder="1" applyAlignment="1">
      <alignment vertical="center" wrapText="1"/>
    </xf>
    <xf numFmtId="0" fontId="0" fillId="0" borderId="29" xfId="0" applyBorder="1" applyAlignment="1">
      <alignment vertical="center"/>
    </xf>
    <xf numFmtId="167" fontId="11" fillId="0" borderId="29" xfId="0" applyNumberFormat="1" applyFont="1" applyBorder="1" applyAlignment="1">
      <alignment vertical="center" wrapText="1"/>
    </xf>
    <xf numFmtId="167" fontId="17" fillId="6" borderId="4" xfId="0" applyNumberFormat="1" applyFont="1" applyFill="1" applyBorder="1" applyAlignment="1">
      <alignment horizontal="left" vertical="center"/>
    </xf>
    <xf numFmtId="167" fontId="17" fillId="6" borderId="0" xfId="0" applyNumberFormat="1" applyFont="1" applyFill="1" applyAlignment="1">
      <alignment horizontal="left" vertical="center"/>
    </xf>
    <xf numFmtId="0" fontId="0" fillId="0" borderId="0" xfId="0" applyAlignment="1">
      <alignment vertical="center"/>
    </xf>
    <xf numFmtId="0" fontId="0" fillId="0" borderId="5" xfId="0" applyBorder="1" applyAlignment="1">
      <alignment vertical="center"/>
    </xf>
    <xf numFmtId="44" fontId="13" fillId="0" borderId="2" xfId="1" applyFont="1" applyFill="1" applyBorder="1" applyAlignment="1">
      <alignment horizontal="center" vertical="center" wrapText="1"/>
    </xf>
    <xf numFmtId="44" fontId="11" fillId="0" borderId="2" xfId="1" applyFont="1" applyFill="1" applyBorder="1" applyAlignment="1">
      <alignment horizontal="center" vertical="center" wrapText="1"/>
    </xf>
    <xf numFmtId="14" fontId="11" fillId="0" borderId="0" xfId="1" applyNumberFormat="1" applyFont="1" applyFill="1" applyBorder="1" applyAlignment="1">
      <alignment horizontal="center" vertical="center" wrapText="1"/>
    </xf>
    <xf numFmtId="44" fontId="11" fillId="0" borderId="0" xfId="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1" fillId="8" borderId="0" xfId="1" applyNumberFormat="1" applyFont="1" applyFill="1" applyBorder="1" applyAlignment="1">
      <alignment horizontal="center" vertical="center" wrapText="1"/>
    </xf>
    <xf numFmtId="14" fontId="11" fillId="0" borderId="0" xfId="1" applyNumberFormat="1" applyFont="1" applyFill="1" applyBorder="1" applyAlignment="1">
      <alignment horizontal="center" vertical="center"/>
    </xf>
    <xf numFmtId="44" fontId="11" fillId="0" borderId="0" xfId="1" applyFont="1" applyFill="1" applyBorder="1" applyAlignment="1">
      <alignment horizontal="center" vertical="center"/>
    </xf>
    <xf numFmtId="0" fontId="17" fillId="6" borderId="4" xfId="2" applyFont="1" applyFill="1" applyBorder="1" applyAlignment="1">
      <alignment horizontal="center" vertical="center"/>
    </xf>
    <xf numFmtId="0" fontId="17" fillId="6" borderId="0" xfId="2" applyFont="1" applyFill="1" applyAlignment="1">
      <alignment horizontal="center" vertical="center"/>
    </xf>
    <xf numFmtId="0" fontId="17" fillId="6" borderId="5" xfId="2" applyFont="1" applyFill="1" applyBorder="1" applyAlignment="1">
      <alignment horizontal="center" vertical="center"/>
    </xf>
    <xf numFmtId="0" fontId="13" fillId="0" borderId="0" xfId="1" applyNumberFormat="1" applyFont="1" applyFill="1" applyBorder="1" applyAlignment="1">
      <alignment horizontal="center" vertical="center" wrapText="1"/>
    </xf>
    <xf numFmtId="167" fontId="11" fillId="0" borderId="27" xfId="0" applyNumberFormat="1" applyFont="1" applyBorder="1" applyAlignment="1">
      <alignment vertical="center" wrapText="1"/>
    </xf>
    <xf numFmtId="167" fontId="11" fillId="0" borderId="28" xfId="0" applyNumberFormat="1" applyFont="1" applyBorder="1" applyAlignment="1">
      <alignment vertical="center" wrapText="1"/>
    </xf>
    <xf numFmtId="167" fontId="17" fillId="10" borderId="4" xfId="0" applyNumberFormat="1" applyFont="1" applyFill="1" applyBorder="1" applyAlignment="1">
      <alignment horizontal="left" vertical="center"/>
    </xf>
    <xf numFmtId="167" fontId="17" fillId="10" borderId="0" xfId="0" applyNumberFormat="1" applyFont="1" applyFill="1" applyAlignment="1">
      <alignment horizontal="left" vertical="center"/>
    </xf>
    <xf numFmtId="0" fontId="0" fillId="10" borderId="0" xfId="0" applyFill="1" applyAlignment="1">
      <alignment vertical="center"/>
    </xf>
    <xf numFmtId="0" fontId="0" fillId="10" borderId="5" xfId="0" applyFill="1" applyBorder="1" applyAlignment="1">
      <alignment vertical="center"/>
    </xf>
    <xf numFmtId="167" fontId="13" fillId="0" borderId="13" xfId="0" applyNumberFormat="1" applyFont="1" applyBorder="1" applyAlignment="1">
      <alignment vertical="center" wrapText="1"/>
    </xf>
    <xf numFmtId="0" fontId="8" fillId="0" borderId="29" xfId="0" applyFont="1" applyBorder="1" applyAlignment="1">
      <alignment vertical="center"/>
    </xf>
    <xf numFmtId="167" fontId="17" fillId="6" borderId="5" xfId="0" applyNumberFormat="1" applyFont="1" applyFill="1" applyBorder="1" applyAlignment="1">
      <alignment horizontal="left" vertical="center"/>
    </xf>
  </cellXfs>
  <cellStyles count="78">
    <cellStyle name="```" xfId="36" xr:uid="{00000000-0005-0000-0000-000000000000}"/>
    <cellStyle name="Comma 10" xfId="62" xr:uid="{00000000-0005-0000-0000-000001000000}"/>
    <cellStyle name="Comma 10 2" xfId="46" xr:uid="{00000000-0005-0000-0000-000002000000}"/>
    <cellStyle name="Comma 2" xfId="47" xr:uid="{00000000-0005-0000-0000-000003000000}"/>
    <cellStyle name="Comma 2 2" xfId="71" xr:uid="{00000000-0005-0000-0000-000004000000}"/>
    <cellStyle name="Comma 3" xfId="72" xr:uid="{00000000-0005-0000-0000-000005000000}"/>
    <cellStyle name="Comma 4" xfId="37" xr:uid="{00000000-0005-0000-0000-000006000000}"/>
    <cellStyle name="Comma 8" xfId="48" xr:uid="{00000000-0005-0000-0000-000007000000}"/>
    <cellStyle name="Comma 8 2" xfId="49" xr:uid="{00000000-0005-0000-0000-000008000000}"/>
    <cellStyle name="Comma 9" xfId="50" xr:uid="{00000000-0005-0000-0000-000009000000}"/>
    <cellStyle name="ctp" xfId="73" xr:uid="{00000000-0005-0000-0000-00000A000000}"/>
    <cellStyle name="Currency" xfId="1" builtinId="4"/>
    <cellStyle name="Currency 10 2" xfId="74" xr:uid="{00000000-0005-0000-0000-00000C000000}"/>
    <cellStyle name="Currency 2" xfId="42" xr:uid="{00000000-0005-0000-0000-00000D000000}"/>
    <cellStyle name="Currency 3" xfId="63" xr:uid="{00000000-0005-0000-0000-00000E000000}"/>
    <cellStyle name="Currency 4" xfId="64" xr:uid="{00000000-0005-0000-0000-00000F000000}"/>
    <cellStyle name="Currency 5" xfId="70" xr:uid="{00000000-0005-0000-0000-000010000000}"/>
    <cellStyle name="Currency 6" xfId="38" xr:uid="{00000000-0005-0000-0000-000011000000}"/>
    <cellStyle name="Currency 9" xfId="51" xr:uid="{00000000-0005-0000-0000-000012000000}"/>
    <cellStyle name="Date" xfId="39" xr:uid="{00000000-0005-0000-0000-000013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Normal - Style1" xfId="40" xr:uid="{00000000-0005-0000-0000-000035000000}"/>
    <cellStyle name="Normal 10" xfId="76" xr:uid="{00000000-0005-0000-0000-000036000000}"/>
    <cellStyle name="Normal 11" xfId="77" xr:uid="{00000000-0005-0000-0000-000037000000}"/>
    <cellStyle name="Normal 2" xfId="45" xr:uid="{00000000-0005-0000-0000-000038000000}"/>
    <cellStyle name="Normal 2 2" xfId="52" xr:uid="{00000000-0005-0000-0000-000039000000}"/>
    <cellStyle name="Normal 3" xfId="53" xr:uid="{00000000-0005-0000-0000-00003A000000}"/>
    <cellStyle name="Normal 3 2" xfId="54" xr:uid="{00000000-0005-0000-0000-00003B000000}"/>
    <cellStyle name="Normal 4" xfId="44" xr:uid="{00000000-0005-0000-0000-00003C000000}"/>
    <cellStyle name="Normal 4 2" xfId="55" xr:uid="{00000000-0005-0000-0000-00003D000000}"/>
    <cellStyle name="Normal 4 3" xfId="56" xr:uid="{00000000-0005-0000-0000-00003E000000}"/>
    <cellStyle name="Normal 4 4" xfId="59" xr:uid="{00000000-0005-0000-0000-00003F000000}"/>
    <cellStyle name="Normal 4 5" xfId="60" xr:uid="{00000000-0005-0000-0000-000040000000}"/>
    <cellStyle name="Normal 4 6" xfId="65" xr:uid="{00000000-0005-0000-0000-000041000000}"/>
    <cellStyle name="Normal 4 6 2" xfId="68" xr:uid="{00000000-0005-0000-0000-000042000000}"/>
    <cellStyle name="Normal 5" xfId="61" xr:uid="{00000000-0005-0000-0000-000043000000}"/>
    <cellStyle name="Normal 6" xfId="67" xr:uid="{00000000-0005-0000-0000-000044000000}"/>
    <cellStyle name="Normal 6 2" xfId="75" xr:uid="{00000000-0005-0000-0000-000045000000}"/>
    <cellStyle name="Normal 7" xfId="69" xr:uid="{00000000-0005-0000-0000-000046000000}"/>
    <cellStyle name="Normal 8" xfId="35" xr:uid="{00000000-0005-0000-0000-000047000000}"/>
    <cellStyle name="Normal 9" xfId="57" xr:uid="{00000000-0005-0000-0000-000048000000}"/>
    <cellStyle name="Normal_Master Budget" xfId="2" xr:uid="{00000000-0005-0000-0000-000049000000}"/>
    <cellStyle name="Percent 2" xfId="66" xr:uid="{00000000-0005-0000-0000-00004A000000}"/>
    <cellStyle name="Percent 3" xfId="58" xr:uid="{00000000-0005-0000-0000-00004B000000}"/>
    <cellStyle name="Percent 4" xfId="43" xr:uid="{00000000-0005-0000-0000-00004C000000}"/>
    <cellStyle name="STYL1 - Style1" xfId="41" xr:uid="{00000000-0005-0000-0000-00004D000000}"/>
  </cellStyles>
  <dxfs count="0"/>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6E27A02F-0FF4-14A2-62ED-39A5A2FF6E94}"/>
            </a:ext>
          </a:extLst>
        </xdr:cNvPr>
        <xdr:cNvPicPr>
          <a:picLocks noChangeAspect="1"/>
        </xdr:cNvPicPr>
      </xdr:nvPicPr>
      <xdr:blipFill>
        <a:blip xmlns:r="http://schemas.openxmlformats.org/officeDocument/2006/relationships" r:embed="rId1"/>
        <a:stretch>
          <a:fillRect/>
        </a:stretch>
      </xdr:blipFill>
      <xdr:spPr>
        <a:xfrm>
          <a:off x="0" y="0"/>
          <a:ext cx="3514725" cy="491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E30673ED-B4C3-A646-A432-5B8743599D7D}"/>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FAA3E978-BFA9-A64D-8916-73E93202959A}"/>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93A6CFE5-61DE-A543-9D1D-B24EC925FDE0}"/>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15DDBAC0-246E-7C40-AE58-94A31C2A3680}"/>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4B307BE8-3CAB-8F4F-9EC5-EF05C4DE396F}"/>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1B49E307-D021-E048-BAB0-25FA5D5C10BF}"/>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75B125CD-F431-5248-AAA9-577790A3E4A2}"/>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AA6AD62B-FD56-4B99-B4AC-09B9F8427BE4}"/>
            </a:ext>
          </a:extLst>
        </xdr:cNvPr>
        <xdr:cNvPicPr>
          <a:picLocks noChangeAspect="1"/>
        </xdr:cNvPicPr>
      </xdr:nvPicPr>
      <xdr:blipFill>
        <a:blip xmlns:r="http://schemas.openxmlformats.org/officeDocument/2006/relationships" r:embed="rId1"/>
        <a:stretch>
          <a:fillRect/>
        </a:stretch>
      </xdr:blipFill>
      <xdr:spPr>
        <a:xfrm>
          <a:off x="0" y="0"/>
          <a:ext cx="3514725" cy="6775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8"/>
  </sheetPr>
  <dimension ref="A1:P51"/>
  <sheetViews>
    <sheetView zoomScale="80" zoomScaleNormal="80" zoomScaleSheetLayoutView="75" zoomScalePageLayoutView="80" workbookViewId="0">
      <selection activeCell="A20" sqref="A20"/>
    </sheetView>
  </sheetViews>
  <sheetFormatPr baseColWidth="10" defaultColWidth="10.83203125" defaultRowHeight="13" outlineLevelRow="1" outlineLevelCol="1"/>
  <cols>
    <col min="1" max="1" width="39.5" style="4" customWidth="1"/>
    <col min="2" max="2" width="21.5" style="4" customWidth="1"/>
    <col min="3" max="3" width="1.5" style="5" customWidth="1"/>
    <col min="4" max="4" width="22.5" style="6" customWidth="1"/>
    <col min="5" max="5" width="1.83203125" style="6" customWidth="1"/>
    <col min="6" max="6" width="21.1640625" style="17" customWidth="1"/>
    <col min="7" max="7" width="8.5" style="4" customWidth="1"/>
    <col min="8" max="8" width="9.5" style="7" customWidth="1"/>
    <col min="9" max="9" width="23.5" style="16" customWidth="1"/>
    <col min="10" max="10" width="17" style="19" hidden="1" customWidth="1" outlineLevel="1"/>
    <col min="11" max="11" width="11.5" style="3" customWidth="1" collapsed="1"/>
    <col min="12" max="13" width="15" style="3" customWidth="1"/>
    <col min="14" max="16" width="11.5" style="3" customWidth="1"/>
    <col min="17" max="111" width="11.5" style="4" customWidth="1"/>
    <col min="112" max="16384" width="10.83203125" style="4"/>
  </cols>
  <sheetData>
    <row r="1" spans="1:11" ht="177" customHeight="1" thickBot="1">
      <c r="A1" s="253" t="s">
        <v>35</v>
      </c>
      <c r="B1" s="254"/>
      <c r="C1" s="254"/>
      <c r="D1" s="254"/>
      <c r="E1" s="254"/>
      <c r="F1" s="254"/>
      <c r="G1" s="254"/>
      <c r="H1" s="254"/>
      <c r="I1" s="255"/>
    </row>
    <row r="2" spans="1:11" ht="33" customHeight="1">
      <c r="A2" s="70" t="s">
        <v>34</v>
      </c>
      <c r="C2" s="71"/>
      <c r="D2" s="72"/>
      <c r="E2" s="72"/>
      <c r="F2" s="73"/>
      <c r="G2" s="72" t="s">
        <v>13</v>
      </c>
      <c r="H2" s="260"/>
      <c r="I2" s="260"/>
      <c r="J2" s="34"/>
    </row>
    <row r="3" spans="1:11" ht="33" customHeight="1">
      <c r="A3" s="70" t="s">
        <v>53</v>
      </c>
      <c r="C3" s="71"/>
      <c r="D3" s="72"/>
      <c r="E3" s="72"/>
      <c r="F3" s="73"/>
      <c r="G3" s="72" t="s">
        <v>11</v>
      </c>
      <c r="H3" s="260"/>
      <c r="I3" s="260"/>
      <c r="J3" s="35"/>
    </row>
    <row r="4" spans="1:11" ht="33" customHeight="1" thickBot="1">
      <c r="A4" s="36"/>
      <c r="B4" s="37"/>
      <c r="C4" s="264"/>
      <c r="D4" s="264"/>
      <c r="E4" s="264"/>
      <c r="F4" s="264"/>
      <c r="G4" s="264"/>
      <c r="H4" s="262"/>
      <c r="I4" s="262"/>
      <c r="J4" s="38"/>
    </row>
    <row r="5" spans="1:11" ht="30" customHeight="1" thickTop="1">
      <c r="A5" s="72" t="s">
        <v>2</v>
      </c>
      <c r="B5" s="70" t="s">
        <v>9</v>
      </c>
      <c r="C5" s="74"/>
      <c r="D5" s="72"/>
      <c r="E5" s="72"/>
      <c r="F5" s="73"/>
      <c r="G5" s="72" t="s">
        <v>0</v>
      </c>
      <c r="H5" s="261" t="s">
        <v>47</v>
      </c>
      <c r="I5" s="261"/>
      <c r="J5" s="39"/>
    </row>
    <row r="6" spans="1:11" ht="15" customHeight="1">
      <c r="A6" s="72" t="s">
        <v>1</v>
      </c>
      <c r="B6" s="75" t="s">
        <v>46</v>
      </c>
      <c r="C6" s="74"/>
      <c r="D6" s="72"/>
      <c r="E6" s="72"/>
      <c r="F6" s="73"/>
      <c r="G6" s="72" t="s">
        <v>12</v>
      </c>
      <c r="H6" s="261"/>
      <c r="I6" s="261"/>
      <c r="J6" s="39"/>
    </row>
    <row r="7" spans="1:11" ht="15" customHeight="1">
      <c r="A7" s="72" t="s">
        <v>3</v>
      </c>
      <c r="B7" s="266" t="s">
        <v>56</v>
      </c>
      <c r="C7" s="267"/>
      <c r="D7" s="72"/>
      <c r="E7" s="72"/>
      <c r="F7" s="73"/>
      <c r="G7" s="72" t="s">
        <v>22</v>
      </c>
      <c r="H7" s="261"/>
      <c r="I7" s="261"/>
      <c r="J7" s="39"/>
    </row>
    <row r="8" spans="1:11" ht="15" customHeight="1">
      <c r="A8" s="72" t="s">
        <v>17</v>
      </c>
      <c r="B8" s="76" t="s">
        <v>42</v>
      </c>
      <c r="C8" s="74"/>
      <c r="D8" s="72"/>
      <c r="E8" s="72"/>
      <c r="F8" s="73"/>
      <c r="G8" s="72"/>
      <c r="H8" s="77"/>
      <c r="I8" s="77"/>
      <c r="J8" s="39"/>
    </row>
    <row r="9" spans="1:11" ht="9" customHeight="1" thickBot="1">
      <c r="A9" s="70"/>
      <c r="B9" s="70"/>
      <c r="C9" s="71"/>
      <c r="D9" s="72"/>
      <c r="E9" s="72"/>
      <c r="F9" s="73"/>
      <c r="G9" s="70"/>
      <c r="H9" s="78"/>
      <c r="I9" s="79"/>
      <c r="J9" s="40"/>
    </row>
    <row r="10" spans="1:11" ht="18.75" customHeight="1" thickBot="1">
      <c r="A10" s="109" t="s">
        <v>48</v>
      </c>
      <c r="B10" s="107"/>
      <c r="C10" s="100"/>
      <c r="D10" s="103"/>
      <c r="E10" s="103"/>
      <c r="F10" s="99"/>
      <c r="G10" s="107"/>
      <c r="H10" s="96"/>
      <c r="I10" s="95"/>
      <c r="J10" s="42"/>
    </row>
    <row r="11" spans="1:11" ht="57" customHeight="1" outlineLevel="1" thickBot="1">
      <c r="A11" s="263" t="s">
        <v>57</v>
      </c>
      <c r="B11" s="263"/>
      <c r="C11" s="263"/>
      <c r="D11" s="263"/>
      <c r="E11" s="263"/>
      <c r="F11" s="263"/>
      <c r="G11" s="263"/>
      <c r="H11" s="263"/>
      <c r="I11" s="263"/>
      <c r="J11" s="43"/>
    </row>
    <row r="12" spans="1:11" ht="83.5" customHeight="1" thickBot="1">
      <c r="A12" s="98" t="s">
        <v>31</v>
      </c>
      <c r="B12" s="105" t="s">
        <v>18</v>
      </c>
      <c r="C12" s="100"/>
      <c r="D12" s="106" t="s">
        <v>39</v>
      </c>
      <c r="E12" s="106"/>
      <c r="F12" s="106" t="s">
        <v>40</v>
      </c>
      <c r="G12" s="107"/>
      <c r="H12" s="96"/>
      <c r="I12" s="108"/>
      <c r="J12" s="44" t="s">
        <v>10</v>
      </c>
      <c r="K12" s="28"/>
    </row>
    <row r="13" spans="1:11" s="15" customFormat="1" ht="24.75" customHeight="1">
      <c r="A13" s="45" t="s">
        <v>54</v>
      </c>
      <c r="B13" s="93">
        <f>'Budget A'!F28</f>
        <v>141078.6</v>
      </c>
      <c r="C13" s="47"/>
      <c r="D13" s="48"/>
      <c r="E13" s="48"/>
      <c r="F13" s="93">
        <f>B13+D13</f>
        <v>141078.6</v>
      </c>
      <c r="G13" s="45"/>
      <c r="H13" s="49"/>
      <c r="I13" s="50"/>
      <c r="J13" s="46"/>
      <c r="K13" s="28"/>
    </row>
    <row r="14" spans="1:11" s="15" customFormat="1" ht="24.75" customHeight="1">
      <c r="A14" s="45" t="s">
        <v>49</v>
      </c>
      <c r="B14" s="93" t="e">
        <f>'Budget A'!#REF!</f>
        <v>#REF!</v>
      </c>
      <c r="C14" s="47"/>
      <c r="D14" s="48"/>
      <c r="E14" s="48"/>
      <c r="F14" s="93" t="e">
        <f>B14+D14</f>
        <v>#REF!</v>
      </c>
      <c r="G14" s="45"/>
      <c r="H14" s="49"/>
      <c r="I14" s="50"/>
      <c r="J14" s="46"/>
      <c r="K14" s="28"/>
    </row>
    <row r="15" spans="1:11" s="15" customFormat="1" ht="24.75" customHeight="1">
      <c r="A15" s="45" t="s">
        <v>50</v>
      </c>
      <c r="B15" s="93" t="e">
        <f>'Budget A'!#REF!</f>
        <v>#REF!</v>
      </c>
      <c r="C15" s="47"/>
      <c r="D15" s="48"/>
      <c r="E15" s="48"/>
      <c r="F15" s="93" t="e">
        <f>B15+D15</f>
        <v>#REF!</v>
      </c>
      <c r="G15" s="45"/>
      <c r="H15" s="49"/>
      <c r="I15" s="50"/>
      <c r="J15" s="46"/>
      <c r="K15" s="28"/>
    </row>
    <row r="16" spans="1:11" s="15" customFormat="1" ht="24.75" customHeight="1">
      <c r="A16" s="51" t="s">
        <v>51</v>
      </c>
      <c r="B16" s="93" t="e">
        <f>'Budget A'!#REF!</f>
        <v>#REF!</v>
      </c>
      <c r="C16" s="47"/>
      <c r="D16" s="48"/>
      <c r="E16" s="48"/>
      <c r="F16" s="93" t="e">
        <f>B16+D16</f>
        <v>#REF!</v>
      </c>
      <c r="G16" s="45"/>
      <c r="H16" s="49"/>
      <c r="I16" s="50"/>
      <c r="J16" s="46"/>
      <c r="K16" s="28"/>
    </row>
    <row r="17" spans="1:15" s="15" customFormat="1" ht="24.75" customHeight="1" thickBot="1">
      <c r="A17" s="51" t="s">
        <v>52</v>
      </c>
      <c r="B17" s="93" t="e">
        <f>'Budget A'!#REF!</f>
        <v>#REF!</v>
      </c>
      <c r="C17" s="47"/>
      <c r="D17" s="48"/>
      <c r="E17" s="48"/>
      <c r="F17" s="93" t="e">
        <f>B17+D17</f>
        <v>#REF!</v>
      </c>
      <c r="G17" s="45"/>
      <c r="H17" s="49"/>
      <c r="I17" s="50"/>
      <c r="J17" s="46"/>
      <c r="K17" s="28"/>
    </row>
    <row r="18" spans="1:15" ht="46" customHeight="1" thickBot="1">
      <c r="A18" s="98" t="s">
        <v>33</v>
      </c>
      <c r="B18" s="99"/>
      <c r="C18" s="100"/>
      <c r="D18" s="101"/>
      <c r="E18" s="101"/>
      <c r="F18" s="102" t="e">
        <f>SUM(F13:F17)</f>
        <v>#REF!</v>
      </c>
      <c r="G18" s="103"/>
      <c r="H18" s="104"/>
      <c r="I18" s="96"/>
      <c r="J18" s="41"/>
    </row>
    <row r="19" spans="1:15" ht="10.5" customHeight="1">
      <c r="A19" s="26"/>
      <c r="B19" s="31"/>
      <c r="C19" s="26"/>
      <c r="D19" s="26"/>
      <c r="E19" s="26"/>
      <c r="F19" s="32"/>
      <c r="G19" s="26"/>
      <c r="H19" s="26"/>
      <c r="I19" s="29"/>
      <c r="J19" s="32"/>
    </row>
    <row r="20" spans="1:15" ht="17" customHeight="1">
      <c r="A20" s="45" t="s">
        <v>43</v>
      </c>
      <c r="B20" s="52">
        <f>'Budget A'!F116</f>
        <v>0</v>
      </c>
      <c r="C20" s="26"/>
      <c r="D20" s="26"/>
      <c r="E20" s="26"/>
      <c r="F20" s="53"/>
      <c r="G20" s="26"/>
      <c r="H20" s="26"/>
      <c r="I20" s="29"/>
      <c r="J20" s="32"/>
    </row>
    <row r="21" spans="1:15" ht="20.5" customHeight="1" thickBot="1">
      <c r="A21" s="26"/>
      <c r="B21" s="33"/>
      <c r="C21" s="26"/>
      <c r="D21" s="26"/>
      <c r="E21" s="26"/>
      <c r="F21" s="32"/>
      <c r="G21" s="26"/>
      <c r="H21" s="26"/>
      <c r="I21" s="29"/>
      <c r="J21" s="32"/>
    </row>
    <row r="22" spans="1:15" ht="20.5" customHeight="1" thickBot="1">
      <c r="A22" s="26" t="s">
        <v>19</v>
      </c>
      <c r="B22" s="97">
        <f>'Budget A'!F117</f>
        <v>2749362.9530000002</v>
      </c>
      <c r="C22" s="26"/>
      <c r="D22" s="32" t="s">
        <v>29</v>
      </c>
      <c r="E22" s="26"/>
      <c r="F22" s="32"/>
      <c r="G22" s="26"/>
      <c r="H22" s="26"/>
      <c r="I22" s="29"/>
      <c r="J22" s="32"/>
    </row>
    <row r="23" spans="1:15" ht="20.5" customHeight="1" thickBot="1">
      <c r="A23" s="265" t="s">
        <v>28</v>
      </c>
      <c r="B23" s="265"/>
      <c r="C23" s="265"/>
      <c r="D23" s="265"/>
      <c r="E23" s="265"/>
      <c r="F23" s="265"/>
      <c r="G23" s="265"/>
      <c r="H23" s="265"/>
      <c r="I23" s="265"/>
      <c r="J23" s="32"/>
    </row>
    <row r="24" spans="1:15" ht="20.5" customHeight="1" thickBot="1">
      <c r="A24" s="94" t="s">
        <v>20</v>
      </c>
      <c r="B24" s="95"/>
      <c r="C24" s="96"/>
      <c r="D24" s="95"/>
      <c r="E24" s="96"/>
      <c r="F24" s="96"/>
      <c r="G24" s="95"/>
      <c r="H24" s="96"/>
      <c r="I24" s="95"/>
      <c r="J24" s="32"/>
    </row>
    <row r="25" spans="1:15" ht="22.5" customHeight="1">
      <c r="A25" s="80" t="s">
        <v>41</v>
      </c>
      <c r="B25" s="81"/>
      <c r="C25" s="80"/>
      <c r="D25" s="26" t="s">
        <v>36</v>
      </c>
      <c r="E25" s="80"/>
      <c r="F25" s="81"/>
      <c r="G25" s="80"/>
      <c r="H25" s="80"/>
      <c r="I25" s="82"/>
      <c r="J25" s="32"/>
    </row>
    <row r="26" spans="1:15" ht="22.5" customHeight="1">
      <c r="A26" s="80" t="s">
        <v>41</v>
      </c>
      <c r="B26" s="84"/>
      <c r="C26" s="26"/>
      <c r="D26" s="45" t="s">
        <v>36</v>
      </c>
      <c r="E26" s="26"/>
      <c r="F26" s="54"/>
      <c r="G26" s="26"/>
      <c r="H26" s="26"/>
      <c r="I26" s="29"/>
      <c r="J26" s="32"/>
    </row>
    <row r="27" spans="1:15" ht="21.75" customHeight="1">
      <c r="A27" s="80" t="s">
        <v>23</v>
      </c>
      <c r="B27" s="83">
        <f>B22-B25-B26</f>
        <v>2749362.9530000002</v>
      </c>
      <c r="C27" s="31"/>
      <c r="D27" s="87" t="s">
        <v>37</v>
      </c>
      <c r="E27" s="31"/>
      <c r="F27" s="33"/>
      <c r="G27" s="26"/>
      <c r="H27" s="26"/>
      <c r="I27" s="29"/>
      <c r="J27" s="32"/>
    </row>
    <row r="28" spans="1:15" ht="17.25" customHeight="1">
      <c r="A28" s="26"/>
      <c r="B28" s="54"/>
      <c r="C28" s="26"/>
      <c r="D28" s="26"/>
      <c r="E28" s="26"/>
      <c r="F28" s="54"/>
      <c r="G28" s="26"/>
      <c r="H28" s="26"/>
      <c r="I28" s="29"/>
      <c r="J28" s="32"/>
    </row>
    <row r="29" spans="1:15" s="2" customFormat="1" ht="18.75" hidden="1" customHeight="1">
      <c r="A29" s="55" t="s">
        <v>5</v>
      </c>
      <c r="B29" s="56"/>
      <c r="C29" s="56"/>
      <c r="D29" s="56"/>
      <c r="E29" s="56"/>
      <c r="F29" s="57"/>
      <c r="G29" s="58"/>
      <c r="H29" s="59"/>
      <c r="I29" s="50"/>
      <c r="J29" s="30"/>
      <c r="K29" s="3"/>
      <c r="L29" s="9"/>
      <c r="M29" s="9"/>
      <c r="N29" s="9"/>
      <c r="O29" s="3"/>
    </row>
    <row r="30" spans="1:15" s="2" customFormat="1" ht="18.75" hidden="1" customHeight="1">
      <c r="A30" s="60"/>
      <c r="B30" s="31"/>
      <c r="C30" s="31"/>
      <c r="D30" s="31"/>
      <c r="E30" s="31"/>
      <c r="F30" s="33"/>
      <c r="G30" s="45"/>
      <c r="H30" s="61"/>
      <c r="I30" s="50"/>
      <c r="J30" s="30"/>
      <c r="K30" s="3"/>
      <c r="L30" s="9"/>
      <c r="M30" s="9"/>
      <c r="N30" s="9"/>
      <c r="O30" s="3"/>
    </row>
    <row r="31" spans="1:15" s="2" customFormat="1" ht="31" hidden="1" customHeight="1">
      <c r="A31" s="258" t="s">
        <v>21</v>
      </c>
      <c r="B31" s="259"/>
      <c r="C31" s="259"/>
      <c r="D31" s="259"/>
      <c r="E31" s="259"/>
      <c r="F31" s="259"/>
      <c r="G31" s="45"/>
      <c r="H31" s="61"/>
      <c r="I31" s="50"/>
      <c r="J31" s="30"/>
      <c r="K31" s="3"/>
      <c r="L31" s="11"/>
      <c r="M31" s="11"/>
      <c r="N31" s="12"/>
      <c r="O31" s="3"/>
    </row>
    <row r="32" spans="1:15" ht="15" hidden="1" customHeight="1">
      <c r="A32" s="62" t="s">
        <v>6</v>
      </c>
      <c r="B32" s="63"/>
      <c r="C32" s="63"/>
      <c r="D32" s="63"/>
      <c r="E32" s="63"/>
      <c r="F32" s="64" t="s">
        <v>7</v>
      </c>
      <c r="G32" s="45"/>
      <c r="H32" s="61"/>
      <c r="I32" s="50"/>
      <c r="J32" s="30"/>
    </row>
    <row r="33" spans="1:15" hidden="1">
      <c r="A33" s="60"/>
      <c r="B33" s="31"/>
      <c r="C33" s="31"/>
      <c r="D33" s="31"/>
      <c r="E33" s="31"/>
      <c r="F33" s="33"/>
      <c r="G33" s="45"/>
      <c r="H33" s="61"/>
      <c r="I33" s="50"/>
      <c r="J33" s="30"/>
      <c r="K33" s="13"/>
      <c r="L33" s="2"/>
      <c r="M33" s="2"/>
      <c r="N33" s="2"/>
      <c r="O33" s="2"/>
    </row>
    <row r="34" spans="1:15" ht="13.5" hidden="1" customHeight="1">
      <c r="A34" s="60"/>
      <c r="B34" s="31"/>
      <c r="C34" s="31"/>
      <c r="D34" s="31"/>
      <c r="E34" s="31"/>
      <c r="F34" s="33"/>
      <c r="G34" s="45"/>
      <c r="H34" s="61"/>
      <c r="I34" s="50"/>
      <c r="J34" s="30"/>
      <c r="K34" s="2"/>
      <c r="L34" s="2"/>
      <c r="M34" s="2"/>
      <c r="N34" s="2"/>
      <c r="O34" s="2"/>
    </row>
    <row r="35" spans="1:15" ht="22" hidden="1" customHeight="1">
      <c r="A35" s="256" t="s">
        <v>21</v>
      </c>
      <c r="B35" s="257"/>
      <c r="C35" s="257"/>
      <c r="D35" s="257"/>
      <c r="E35" s="257"/>
      <c r="F35" s="257"/>
      <c r="G35" s="45"/>
      <c r="H35" s="61"/>
      <c r="I35" s="50"/>
      <c r="J35" s="30"/>
      <c r="K35" s="2"/>
      <c r="L35" s="14"/>
      <c r="M35" s="2"/>
      <c r="N35" s="2"/>
      <c r="O35" s="2"/>
    </row>
    <row r="36" spans="1:15" ht="13.5" hidden="1" customHeight="1">
      <c r="A36" s="62" t="s">
        <v>16</v>
      </c>
      <c r="B36" s="63"/>
      <c r="C36" s="63"/>
      <c r="D36" s="63"/>
      <c r="E36" s="63"/>
      <c r="F36" s="64" t="s">
        <v>7</v>
      </c>
      <c r="G36" s="45"/>
      <c r="H36" s="61"/>
      <c r="I36" s="50"/>
      <c r="J36" s="30"/>
      <c r="K36" s="2"/>
      <c r="L36" s="2"/>
      <c r="M36" s="2"/>
      <c r="N36" s="2"/>
      <c r="O36" s="2"/>
    </row>
    <row r="37" spans="1:15" ht="15" hidden="1" customHeight="1">
      <c r="A37" s="60"/>
      <c r="B37" s="31"/>
      <c r="C37" s="31"/>
      <c r="D37" s="31"/>
      <c r="E37" s="31"/>
      <c r="F37" s="33"/>
      <c r="G37" s="45"/>
      <c r="H37" s="61"/>
      <c r="I37" s="50"/>
      <c r="J37" s="30"/>
    </row>
    <row r="38" spans="1:15" ht="15" hidden="1" customHeight="1">
      <c r="A38" s="256" t="s">
        <v>4</v>
      </c>
      <c r="B38" s="257"/>
      <c r="C38" s="257"/>
      <c r="D38" s="257"/>
      <c r="E38" s="257"/>
      <c r="F38" s="257"/>
      <c r="G38" s="45"/>
      <c r="H38" s="61"/>
      <c r="I38" s="50"/>
      <c r="J38" s="30"/>
      <c r="L38" s="10"/>
      <c r="M38" s="10"/>
      <c r="N38" s="10"/>
    </row>
    <row r="39" spans="1:15" ht="15" hidden="1" customHeight="1" thickBot="1">
      <c r="A39" s="65" t="s">
        <v>8</v>
      </c>
      <c r="B39" s="66"/>
      <c r="C39" s="66"/>
      <c r="D39" s="66"/>
      <c r="E39" s="66"/>
      <c r="F39" s="67"/>
      <c r="G39" s="68"/>
      <c r="H39" s="69"/>
      <c r="I39" s="50"/>
      <c r="J39" s="30"/>
      <c r="L39" s="9"/>
      <c r="M39" s="9"/>
      <c r="N39" s="9"/>
    </row>
    <row r="40" spans="1:15" ht="16">
      <c r="A40" s="1"/>
      <c r="B40" s="8"/>
      <c r="C40" s="8"/>
      <c r="D40" s="8"/>
      <c r="E40" s="8"/>
      <c r="F40" s="18"/>
      <c r="L40" s="9"/>
      <c r="M40" s="9"/>
      <c r="N40" s="9"/>
    </row>
    <row r="41" spans="1:15">
      <c r="A41" s="63" t="s">
        <v>5</v>
      </c>
      <c r="B41" s="31"/>
      <c r="C41" s="31"/>
      <c r="D41" s="31"/>
      <c r="E41" s="31"/>
      <c r="F41" s="33"/>
      <c r="L41" s="11"/>
      <c r="M41" s="11"/>
      <c r="N41" s="12"/>
    </row>
    <row r="42" spans="1:15">
      <c r="A42" s="63"/>
      <c r="B42" s="31"/>
      <c r="C42" s="31"/>
      <c r="D42" s="31"/>
      <c r="E42" s="31"/>
      <c r="F42" s="33"/>
    </row>
    <row r="43" spans="1:15">
      <c r="A43" s="45" t="s">
        <v>4</v>
      </c>
      <c r="B43" s="45"/>
      <c r="C43" s="47"/>
      <c r="D43" s="92"/>
      <c r="E43" s="92"/>
      <c r="F43" s="30"/>
    </row>
    <row r="44" spans="1:15">
      <c r="A44" s="45" t="s">
        <v>6</v>
      </c>
      <c r="B44" s="45"/>
      <c r="C44" s="47"/>
      <c r="D44" s="92"/>
      <c r="E44" s="92"/>
      <c r="F44" s="30" t="s">
        <v>7</v>
      </c>
    </row>
    <row r="45" spans="1:15">
      <c r="A45" s="45"/>
      <c r="B45" s="45"/>
      <c r="C45" s="47"/>
      <c r="D45" s="92"/>
      <c r="E45" s="92"/>
      <c r="F45" s="30"/>
    </row>
    <row r="46" spans="1:15">
      <c r="A46" s="45"/>
      <c r="B46" s="45"/>
      <c r="C46" s="47"/>
      <c r="D46" s="92"/>
      <c r="E46" s="92"/>
      <c r="F46" s="30"/>
    </row>
    <row r="47" spans="1:15">
      <c r="A47" s="45" t="s">
        <v>4</v>
      </c>
      <c r="B47" s="45"/>
      <c r="C47" s="47"/>
      <c r="D47" s="92"/>
      <c r="E47" s="92"/>
      <c r="F47" s="30"/>
    </row>
    <row r="48" spans="1:15">
      <c r="A48" s="45" t="s">
        <v>38</v>
      </c>
      <c r="B48" s="45"/>
      <c r="C48" s="47"/>
      <c r="D48" s="92"/>
      <c r="E48" s="92"/>
      <c r="F48" s="30" t="s">
        <v>7</v>
      </c>
    </row>
    <row r="49" spans="1:6">
      <c r="A49" s="45"/>
      <c r="B49" s="45"/>
      <c r="C49" s="47"/>
      <c r="D49" s="92"/>
      <c r="E49" s="92"/>
      <c r="F49" s="30"/>
    </row>
    <row r="50" spans="1:6">
      <c r="A50" s="45" t="s">
        <v>4</v>
      </c>
      <c r="B50" s="45"/>
      <c r="C50" s="47"/>
      <c r="D50" s="92"/>
      <c r="E50" s="92"/>
      <c r="F50" s="30"/>
    </row>
    <row r="51" spans="1:6">
      <c r="A51" s="45" t="s">
        <v>8</v>
      </c>
      <c r="B51" s="45"/>
      <c r="C51" s="47"/>
      <c r="D51" s="92"/>
      <c r="E51" s="92"/>
      <c r="F51" s="30"/>
    </row>
  </sheetData>
  <mergeCells count="14">
    <mergeCell ref="A1:I1"/>
    <mergeCell ref="A38:F38"/>
    <mergeCell ref="A31:F31"/>
    <mergeCell ref="A35:F35"/>
    <mergeCell ref="H2:I2"/>
    <mergeCell ref="H5:I5"/>
    <mergeCell ref="H6:I6"/>
    <mergeCell ref="H4:I4"/>
    <mergeCell ref="H7:I7"/>
    <mergeCell ref="H3:I3"/>
    <mergeCell ref="A11:I11"/>
    <mergeCell ref="C4:G4"/>
    <mergeCell ref="A23:I23"/>
    <mergeCell ref="B7:C7"/>
  </mergeCells>
  <phoneticPr fontId="7" type="noConversion"/>
  <dataValidations count="1">
    <dataValidation allowBlank="1" sqref="A1" xr:uid="{00000000-0002-0000-0000-000000000000}"/>
  </dataValidations>
  <printOptions horizontalCentered="1"/>
  <pageMargins left="0.5" right="0.5" top="0.5" bottom="0.61" header="0.31" footer="0.45"/>
  <pageSetup scale="60" orientation="portrait"/>
  <headerFooter alignWithMargins="0">
    <oddFooter>&amp;L&amp;A&amp;CPage &amp;P of &amp;N&amp;R&amp;D</oddFooter>
  </headerFooter>
  <ignoredErrors>
    <ignoredError sqref="B20 F14:F16"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0EEE5-A703-544E-818D-A6CFACE7E7EE}">
  <sheetPr>
    <tabColor indexed="18"/>
  </sheetPr>
  <dimension ref="A1:A15"/>
  <sheetViews>
    <sheetView workbookViewId="0">
      <selection activeCell="A23" sqref="A23"/>
    </sheetView>
  </sheetViews>
  <sheetFormatPr baseColWidth="10" defaultRowHeight="13"/>
  <cols>
    <col min="1" max="1" width="225.1640625" customWidth="1"/>
  </cols>
  <sheetData>
    <row r="1" spans="1:1">
      <c r="A1" s="241" t="s">
        <v>223</v>
      </c>
    </row>
    <row r="2" spans="1:1">
      <c r="A2" s="248" t="s">
        <v>224</v>
      </c>
    </row>
    <row r="3" spans="1:1">
      <c r="A3" s="248" t="s">
        <v>256</v>
      </c>
    </row>
    <row r="4" spans="1:1">
      <c r="A4" s="248" t="s">
        <v>257</v>
      </c>
    </row>
    <row r="5" spans="1:1">
      <c r="A5" s="248" t="s">
        <v>258</v>
      </c>
    </row>
    <row r="6" spans="1:1">
      <c r="A6" s="248" t="s">
        <v>259</v>
      </c>
    </row>
    <row r="7" spans="1:1">
      <c r="A7" s="248" t="s">
        <v>225</v>
      </c>
    </row>
    <row r="8" spans="1:1">
      <c r="A8" s="248" t="s">
        <v>260</v>
      </c>
    </row>
    <row r="9" spans="1:1">
      <c r="A9" s="248" t="s">
        <v>265</v>
      </c>
    </row>
    <row r="10" spans="1:1">
      <c r="A10" s="248" t="s">
        <v>226</v>
      </c>
    </row>
    <row r="11" spans="1:1">
      <c r="A11" s="248" t="s">
        <v>261</v>
      </c>
    </row>
    <row r="12" spans="1:1">
      <c r="A12" s="248" t="s">
        <v>262</v>
      </c>
    </row>
    <row r="13" spans="1:1">
      <c r="A13" s="248" t="s">
        <v>263</v>
      </c>
    </row>
    <row r="14" spans="1:1">
      <c r="A14" s="248" t="s">
        <v>264</v>
      </c>
    </row>
    <row r="15" spans="1:1">
      <c r="A15" s="248"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1AD4-0570-43C0-9B45-421EF3BB907B}">
  <sheetPr>
    <tabColor indexed="18"/>
  </sheetPr>
  <dimension ref="A1:L65"/>
  <sheetViews>
    <sheetView showGridLines="0" zoomScaleSheetLayoutView="75" workbookViewId="0">
      <selection activeCell="C10" sqref="C10"/>
    </sheetView>
  </sheetViews>
  <sheetFormatPr baseColWidth="10" defaultColWidth="12.5" defaultRowHeight="13"/>
  <cols>
    <col min="1" max="1" width="77.1640625" style="20" customWidth="1"/>
    <col min="2" max="2" width="49.83203125" style="20" customWidth="1"/>
    <col min="3" max="3" width="13.83203125" style="27" customWidth="1"/>
    <col min="4" max="4" width="16.33203125" style="110" customWidth="1"/>
    <col min="5" max="5" width="15.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5.5" customHeight="1">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251</v>
      </c>
      <c r="E6" s="286"/>
      <c r="F6" s="136"/>
    </row>
    <row r="7" spans="1:12" s="27" customFormat="1" ht="34">
      <c r="A7" s="181" t="s">
        <v>61</v>
      </c>
      <c r="B7" s="120"/>
      <c r="C7" s="124" t="s">
        <v>59</v>
      </c>
      <c r="D7" s="278"/>
      <c r="E7" s="278"/>
      <c r="F7" s="136"/>
    </row>
    <row r="8" spans="1:12" s="27" customFormat="1" ht="34">
      <c r="A8" s="181" t="s">
        <v>66</v>
      </c>
      <c r="B8" s="122"/>
      <c r="C8" s="123" t="s">
        <v>59</v>
      </c>
      <c r="D8" s="278"/>
      <c r="E8" s="278"/>
      <c r="F8" s="136"/>
    </row>
    <row r="9" spans="1:12">
      <c r="A9" s="183" t="s">
        <v>83</v>
      </c>
      <c r="C9" s="125" t="s">
        <v>59</v>
      </c>
      <c r="D9" s="281"/>
      <c r="E9" s="282"/>
      <c r="F9" s="139"/>
      <c r="G9" s="22"/>
      <c r="H9" s="22"/>
      <c r="I9" s="22"/>
      <c r="J9" s="22"/>
      <c r="L9" s="22"/>
    </row>
    <row r="10" spans="1:12" ht="68">
      <c r="A10" s="214" t="s">
        <v>90</v>
      </c>
      <c r="B10" s="137"/>
      <c r="C10" s="20"/>
      <c r="E10" s="23"/>
      <c r="F10" s="139"/>
      <c r="G10" s="140"/>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245</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c r="A15" s="143" t="s">
        <v>231</v>
      </c>
      <c r="B15" s="144"/>
      <c r="C15" s="145"/>
      <c r="D15" s="146"/>
      <c r="E15" s="147"/>
      <c r="F15" s="148"/>
      <c r="G15" s="111"/>
      <c r="H15" s="111"/>
      <c r="I15" s="112"/>
      <c r="J15" s="111"/>
      <c r="K15" s="111"/>
      <c r="L15" s="25"/>
    </row>
    <row r="16" spans="1:12" ht="22" customHeight="1">
      <c r="A16" s="293" t="s">
        <v>238</v>
      </c>
      <c r="B16" s="294"/>
      <c r="C16" s="197">
        <v>12</v>
      </c>
      <c r="D16" s="198">
        <v>1120</v>
      </c>
      <c r="E16" s="198">
        <f t="shared" ref="E16" si="0">C16*D16</f>
        <v>13440</v>
      </c>
      <c r="F16" s="200"/>
      <c r="G16" s="111"/>
      <c r="H16" s="111"/>
      <c r="I16" s="112"/>
      <c r="J16" s="111"/>
      <c r="K16" s="111"/>
      <c r="L16" s="25"/>
    </row>
    <row r="17" spans="1:12" ht="21" customHeight="1">
      <c r="A17" s="293" t="s">
        <v>239</v>
      </c>
      <c r="B17" s="294"/>
      <c r="C17" s="197">
        <v>8</v>
      </c>
      <c r="D17" s="198">
        <v>1567.54</v>
      </c>
      <c r="E17" s="198">
        <f t="shared" ref="E17" si="1">C17*D17</f>
        <v>12540.32</v>
      </c>
      <c r="F17" s="200"/>
      <c r="G17" s="111"/>
      <c r="H17" s="111"/>
      <c r="I17" s="112"/>
      <c r="J17" s="111"/>
      <c r="K17" s="111"/>
      <c r="L17" s="25"/>
    </row>
    <row r="18" spans="1:12" ht="21" customHeight="1">
      <c r="A18" s="293" t="s">
        <v>240</v>
      </c>
      <c r="B18" s="294"/>
      <c r="C18" s="197">
        <v>26</v>
      </c>
      <c r="D18" s="198">
        <v>975</v>
      </c>
      <c r="E18" s="198">
        <f t="shared" ref="E18:E19" si="2">C18*D18</f>
        <v>25350</v>
      </c>
      <c r="F18" s="200"/>
      <c r="G18" s="111"/>
      <c r="H18" s="111"/>
      <c r="I18" s="112"/>
      <c r="J18" s="111"/>
      <c r="K18" s="111"/>
      <c r="L18" s="25"/>
    </row>
    <row r="19" spans="1:12" ht="21" customHeight="1">
      <c r="A19" s="293" t="s">
        <v>241</v>
      </c>
      <c r="B19" s="294"/>
      <c r="C19" s="197">
        <v>14</v>
      </c>
      <c r="D19" s="198">
        <v>1280</v>
      </c>
      <c r="E19" s="198">
        <f t="shared" si="2"/>
        <v>17920</v>
      </c>
      <c r="F19" s="200"/>
      <c r="G19" s="111"/>
      <c r="H19" s="111"/>
      <c r="I19" s="112"/>
      <c r="J19" s="111"/>
      <c r="K19" s="111"/>
      <c r="L19" s="25"/>
    </row>
    <row r="20" spans="1:12" ht="21" customHeight="1">
      <c r="A20" s="268" t="s">
        <v>103</v>
      </c>
      <c r="B20" s="269"/>
      <c r="C20" s="197">
        <v>7</v>
      </c>
      <c r="D20" s="198">
        <v>783.77</v>
      </c>
      <c r="E20" s="198">
        <f t="shared" ref="E20" si="3">C20*D20</f>
        <v>5486.3899999999994</v>
      </c>
      <c r="F20" s="200"/>
      <c r="G20" s="111"/>
      <c r="H20" s="111"/>
      <c r="I20" s="112"/>
      <c r="J20" s="111"/>
      <c r="K20" s="111"/>
      <c r="L20" s="25"/>
    </row>
    <row r="21" spans="1:12">
      <c r="A21" s="161"/>
      <c r="B21" s="184"/>
      <c r="D21" s="149"/>
      <c r="E21" s="149"/>
      <c r="F21" s="185"/>
      <c r="G21" s="111"/>
      <c r="H21" s="111"/>
      <c r="I21" s="112"/>
      <c r="J21" s="111"/>
      <c r="K21" s="111"/>
      <c r="L21" s="25"/>
    </row>
    <row r="22" spans="1:12">
      <c r="A22" s="152" t="s">
        <v>242</v>
      </c>
      <c r="B22" s="153"/>
      <c r="C22" s="154"/>
      <c r="D22" s="155"/>
      <c r="E22" s="155">
        <f>SUM(E16:E20)</f>
        <v>74736.710000000006</v>
      </c>
      <c r="F22" s="156">
        <f>E22</f>
        <v>74736.710000000006</v>
      </c>
      <c r="G22" s="111"/>
      <c r="H22" s="111"/>
      <c r="I22" s="112"/>
      <c r="J22" s="111"/>
      <c r="K22" s="111"/>
      <c r="L22" s="25"/>
    </row>
    <row r="23" spans="1:12" customFormat="1" ht="17" customHeight="1">
      <c r="A23" s="238" t="s">
        <v>203</v>
      </c>
      <c r="B23" s="239"/>
      <c r="C23" s="239"/>
      <c r="D23" s="239"/>
      <c r="E23" s="240">
        <f>E22*0.45</f>
        <v>33631.519500000002</v>
      </c>
      <c r="F23" s="240">
        <f>E23</f>
        <v>33631.519500000002</v>
      </c>
    </row>
    <row r="24" spans="1:12">
      <c r="A24" s="152" t="s">
        <v>243</v>
      </c>
      <c r="B24" s="153"/>
      <c r="C24" s="154"/>
      <c r="D24" s="155"/>
      <c r="E24" s="155">
        <f>E22-E23</f>
        <v>41105.190500000004</v>
      </c>
      <c r="F24" s="156">
        <f>E24</f>
        <v>41105.190500000004</v>
      </c>
      <c r="G24" s="111"/>
      <c r="H24" s="111"/>
      <c r="I24" s="112"/>
      <c r="J24" s="111"/>
      <c r="K24" s="111"/>
      <c r="L24" s="25"/>
    </row>
    <row r="25" spans="1:12">
      <c r="A25" s="161"/>
      <c r="B25" s="184"/>
      <c r="C25" s="167"/>
      <c r="D25" s="149"/>
      <c r="E25" s="149"/>
      <c r="F25" s="185"/>
      <c r="G25" s="111"/>
      <c r="H25" s="111"/>
      <c r="I25" s="112"/>
      <c r="J25" s="111"/>
      <c r="K25" s="111"/>
      <c r="L25" s="25"/>
    </row>
    <row r="26" spans="1:12">
      <c r="A26" s="143" t="s">
        <v>232</v>
      </c>
      <c r="B26" s="144"/>
      <c r="C26" s="145"/>
      <c r="D26" s="146"/>
      <c r="E26" s="147"/>
      <c r="F26" s="148"/>
      <c r="G26" s="111"/>
      <c r="H26" s="111"/>
      <c r="I26" s="112"/>
      <c r="J26" s="111"/>
      <c r="K26" s="111"/>
      <c r="L26" s="25"/>
    </row>
    <row r="27" spans="1:12" ht="21" customHeight="1">
      <c r="A27" s="293" t="s">
        <v>239</v>
      </c>
      <c r="B27" s="294"/>
      <c r="C27" s="197">
        <v>4</v>
      </c>
      <c r="D27" s="198">
        <v>1567.54</v>
      </c>
      <c r="E27" s="198">
        <f t="shared" ref="E27:E31" si="4">C27*D27</f>
        <v>6270.16</v>
      </c>
      <c r="F27" s="200"/>
      <c r="G27" s="111"/>
      <c r="H27" s="111"/>
      <c r="I27" s="112"/>
      <c r="J27" s="111"/>
      <c r="K27" s="111"/>
      <c r="L27" s="25"/>
    </row>
    <row r="28" spans="1:12" ht="21" customHeight="1">
      <c r="A28" s="293" t="s">
        <v>240</v>
      </c>
      <c r="B28" s="294"/>
      <c r="C28" s="197">
        <v>6</v>
      </c>
      <c r="D28" s="198">
        <v>975</v>
      </c>
      <c r="E28" s="198">
        <f t="shared" si="4"/>
        <v>5850</v>
      </c>
      <c r="F28" s="200"/>
      <c r="G28" s="111"/>
      <c r="H28" s="111"/>
      <c r="I28" s="112"/>
      <c r="J28" s="111"/>
      <c r="K28" s="111"/>
      <c r="L28" s="25"/>
    </row>
    <row r="29" spans="1:12" ht="21" customHeight="1">
      <c r="A29" s="236" t="s">
        <v>241</v>
      </c>
      <c r="B29" s="243"/>
      <c r="C29" s="197">
        <v>15</v>
      </c>
      <c r="D29" s="198">
        <v>1280</v>
      </c>
      <c r="E29" s="198">
        <f t="shared" si="4"/>
        <v>19200</v>
      </c>
      <c r="F29" s="200"/>
      <c r="G29" s="111"/>
      <c r="H29" s="111"/>
      <c r="I29" s="112"/>
      <c r="J29" s="111"/>
      <c r="K29" s="111"/>
      <c r="L29" s="25"/>
    </row>
    <row r="30" spans="1:12" ht="21" customHeight="1">
      <c r="A30" s="293" t="s">
        <v>244</v>
      </c>
      <c r="B30" s="294"/>
      <c r="C30" s="197">
        <v>15</v>
      </c>
      <c r="D30" s="198">
        <v>975</v>
      </c>
      <c r="E30" s="198">
        <f t="shared" ref="E30" si="5">C30*D30</f>
        <v>14625</v>
      </c>
      <c r="F30" s="200"/>
      <c r="G30" s="111"/>
      <c r="H30" s="111"/>
      <c r="I30" s="112"/>
      <c r="J30" s="111"/>
      <c r="K30" s="111"/>
      <c r="L30" s="25"/>
    </row>
    <row r="31" spans="1:12" ht="21" customHeight="1">
      <c r="A31" s="268" t="s">
        <v>103</v>
      </c>
      <c r="B31" s="269"/>
      <c r="C31" s="197">
        <v>7</v>
      </c>
      <c r="D31" s="198">
        <v>783.77</v>
      </c>
      <c r="E31" s="198">
        <f t="shared" si="4"/>
        <v>5486.3899999999994</v>
      </c>
      <c r="F31" s="200"/>
      <c r="G31" s="111"/>
      <c r="H31" s="111"/>
      <c r="I31" s="112"/>
      <c r="J31" s="111"/>
      <c r="K31" s="111"/>
      <c r="L31" s="25"/>
    </row>
    <row r="32" spans="1:12">
      <c r="A32" s="151"/>
      <c r="B32" s="22"/>
      <c r="E32" s="149"/>
      <c r="F32" s="150"/>
    </row>
    <row r="33" spans="1:12">
      <c r="A33" s="152" t="s">
        <v>233</v>
      </c>
      <c r="B33" s="153"/>
      <c r="C33" s="154"/>
      <c r="D33" s="155"/>
      <c r="E33" s="155">
        <f>SUM(E27:E31)</f>
        <v>51431.55</v>
      </c>
      <c r="F33" s="156">
        <f>E33</f>
        <v>51431.55</v>
      </c>
    </row>
    <row r="34" spans="1:12" customFormat="1" ht="17" customHeight="1">
      <c r="A34" s="238" t="s">
        <v>203</v>
      </c>
      <c r="B34" s="239"/>
      <c r="C34" s="239"/>
      <c r="D34" s="239"/>
      <c r="E34" s="240">
        <f>E33*0.45</f>
        <v>23144.197500000002</v>
      </c>
      <c r="F34" s="240">
        <f>E34</f>
        <v>23144.197500000002</v>
      </c>
    </row>
    <row r="35" spans="1:12">
      <c r="A35" s="152" t="s">
        <v>243</v>
      </c>
      <c r="B35" s="153"/>
      <c r="C35" s="154"/>
      <c r="D35" s="155"/>
      <c r="E35" s="155">
        <f>E33-E34</f>
        <v>28287.352500000001</v>
      </c>
      <c r="F35" s="156">
        <f>E35</f>
        <v>28287.352500000001</v>
      </c>
      <c r="G35" s="111"/>
      <c r="H35" s="111"/>
      <c r="I35" s="112"/>
      <c r="J35" s="111"/>
      <c r="K35" s="111"/>
      <c r="L35" s="25"/>
    </row>
    <row r="36" spans="1:12">
      <c r="A36" s="137"/>
      <c r="E36" s="149"/>
      <c r="F36" s="150"/>
    </row>
    <row r="37" spans="1:12">
      <c r="A37" s="22"/>
      <c r="B37" s="22"/>
      <c r="C37" s="22"/>
      <c r="D37" s="22"/>
      <c r="E37" s="22"/>
      <c r="F37" s="140"/>
    </row>
    <row r="38" spans="1:12">
      <c r="A38" s="143" t="s">
        <v>52</v>
      </c>
      <c r="B38" s="144"/>
      <c r="C38" s="145"/>
      <c r="D38" s="146"/>
      <c r="E38" s="147"/>
      <c r="F38" s="148"/>
    </row>
    <row r="39" spans="1:12" ht="57">
      <c r="A39" s="202" t="s">
        <v>88</v>
      </c>
      <c r="B39" s="199"/>
      <c r="C39" s="197"/>
      <c r="D39" s="198"/>
      <c r="E39" s="198"/>
      <c r="F39" s="200"/>
    </row>
    <row r="40" spans="1:12" ht="14">
      <c r="A40" s="202" t="s">
        <v>236</v>
      </c>
      <c r="B40" s="199"/>
      <c r="C40" s="197">
        <v>1</v>
      </c>
      <c r="D40" s="198">
        <v>616</v>
      </c>
      <c r="E40" s="198">
        <f t="shared" ref="E40:E46" si="6">C40*D40</f>
        <v>616</v>
      </c>
      <c r="F40" s="200"/>
    </row>
    <row r="41" spans="1:12" ht="14">
      <c r="A41" s="202" t="s">
        <v>250</v>
      </c>
      <c r="B41" s="199"/>
      <c r="C41" s="197">
        <v>1</v>
      </c>
      <c r="D41" s="198">
        <v>2625</v>
      </c>
      <c r="E41" s="198">
        <f t="shared" si="6"/>
        <v>2625</v>
      </c>
      <c r="F41" s="200"/>
    </row>
    <row r="42" spans="1:12" ht="14">
      <c r="A42" s="202" t="s">
        <v>237</v>
      </c>
      <c r="B42" s="199"/>
      <c r="C42" s="197">
        <v>1</v>
      </c>
      <c r="D42" s="198">
        <v>36883.54</v>
      </c>
      <c r="E42" s="198">
        <f t="shared" si="6"/>
        <v>36883.54</v>
      </c>
      <c r="F42" s="200"/>
    </row>
    <row r="43" spans="1:12" ht="14">
      <c r="A43" s="203" t="s">
        <v>246</v>
      </c>
      <c r="B43" s="199"/>
      <c r="C43" s="197">
        <v>1</v>
      </c>
      <c r="D43" s="198">
        <v>31500</v>
      </c>
      <c r="E43" s="198">
        <f t="shared" si="6"/>
        <v>31500</v>
      </c>
      <c r="F43" s="200"/>
    </row>
    <row r="44" spans="1:12" ht="14">
      <c r="A44" s="203" t="s">
        <v>248</v>
      </c>
      <c r="B44" s="199"/>
      <c r="C44" s="197">
        <v>1</v>
      </c>
      <c r="D44" s="198">
        <v>5292</v>
      </c>
      <c r="E44" s="198">
        <f t="shared" si="6"/>
        <v>5292</v>
      </c>
      <c r="F44" s="200"/>
    </row>
    <row r="45" spans="1:12" ht="16" customHeight="1">
      <c r="A45" s="202" t="s">
        <v>247</v>
      </c>
      <c r="B45" s="199"/>
      <c r="C45" s="197">
        <v>1</v>
      </c>
      <c r="D45" s="198">
        <v>38600</v>
      </c>
      <c r="E45" s="198">
        <f t="shared" si="6"/>
        <v>38600</v>
      </c>
      <c r="F45" s="200"/>
      <c r="G45" s="21" t="s">
        <v>59</v>
      </c>
    </row>
    <row r="46" spans="1:12" ht="14">
      <c r="A46" s="203" t="s">
        <v>249</v>
      </c>
      <c r="B46" s="199"/>
      <c r="C46" s="197">
        <v>1</v>
      </c>
      <c r="D46" s="198">
        <v>13748.42</v>
      </c>
      <c r="E46" s="198">
        <f t="shared" si="6"/>
        <v>13748.42</v>
      </c>
      <c r="F46" s="200"/>
    </row>
    <row r="47" spans="1:12">
      <c r="A47" s="192"/>
      <c r="B47" s="188"/>
      <c r="D47" s="149"/>
      <c r="E47" s="149"/>
      <c r="F47" s="191"/>
    </row>
    <row r="48" spans="1:12">
      <c r="A48" s="152" t="s">
        <v>55</v>
      </c>
      <c r="B48" s="153"/>
      <c r="C48" s="154"/>
      <c r="D48" s="155"/>
      <c r="E48" s="155">
        <f>E40++E41+E42+E43+E44+E45+E46</f>
        <v>129264.96000000001</v>
      </c>
      <c r="F48" s="156">
        <f>E48</f>
        <v>129264.96000000001</v>
      </c>
    </row>
    <row r="49" spans="1:6" ht="14" thickBot="1">
      <c r="A49" s="22"/>
      <c r="F49" s="150"/>
    </row>
    <row r="50" spans="1:6" ht="15" thickBot="1">
      <c r="A50" s="85" t="s">
        <v>89</v>
      </c>
      <c r="B50" s="129"/>
      <c r="C50" s="126"/>
      <c r="D50" s="86"/>
      <c r="E50" s="116">
        <f>F24+F35</f>
        <v>69392.543000000005</v>
      </c>
      <c r="F50" s="150"/>
    </row>
    <row r="51" spans="1:6" ht="15" thickBot="1">
      <c r="A51" s="196" t="s">
        <v>78</v>
      </c>
      <c r="B51" s="193"/>
      <c r="C51" s="194"/>
      <c r="D51" s="195"/>
      <c r="E51" s="116">
        <f>F48</f>
        <v>129264.96000000001</v>
      </c>
      <c r="F51" s="150"/>
    </row>
    <row r="52" spans="1:6">
      <c r="A52" s="137"/>
      <c r="F52" s="150"/>
    </row>
    <row r="53" spans="1:6" ht="14">
      <c r="A53" s="212" t="s">
        <v>234</v>
      </c>
      <c r="B53" s="205"/>
      <c r="C53" s="206"/>
      <c r="D53" s="249">
        <f>F24</f>
        <v>41105.190500000004</v>
      </c>
      <c r="F53" s="150"/>
    </row>
    <row r="54" spans="1:6" ht="14">
      <c r="A54" s="212" t="s">
        <v>235</v>
      </c>
      <c r="B54" s="205"/>
      <c r="C54" s="206"/>
      <c r="D54" s="249">
        <f>F35</f>
        <v>28287.352500000001</v>
      </c>
      <c r="F54" s="150"/>
    </row>
    <row r="55" spans="1:6" ht="14">
      <c r="A55" s="208"/>
      <c r="B55" s="245" t="s">
        <v>222</v>
      </c>
      <c r="C55" s="210"/>
      <c r="D55" s="250">
        <f>SUM(D53:D54)</f>
        <v>69392.543000000005</v>
      </c>
      <c r="F55" s="150"/>
    </row>
    <row r="56" spans="1:6" ht="14">
      <c r="A56" s="208"/>
      <c r="B56" s="209"/>
      <c r="C56" s="210"/>
      <c r="D56" s="211"/>
      <c r="F56" s="150"/>
    </row>
    <row r="57" spans="1:6" ht="16">
      <c r="A57" s="170" t="s">
        <v>62</v>
      </c>
      <c r="B57" s="117"/>
      <c r="C57" s="127"/>
      <c r="D57" s="88"/>
      <c r="E57" s="89"/>
      <c r="F57" s="171">
        <f>E50+E51</f>
        <v>198657.50300000003</v>
      </c>
    </row>
    <row r="58" spans="1:6" ht="16">
      <c r="A58" s="170" t="s">
        <v>44</v>
      </c>
      <c r="B58" s="117"/>
      <c r="C58" s="127"/>
      <c r="D58" s="88"/>
      <c r="E58" s="89"/>
      <c r="F58" s="172">
        <v>0</v>
      </c>
    </row>
    <row r="59" spans="1:6" ht="17" thickBot="1">
      <c r="A59" s="173" t="s">
        <v>63</v>
      </c>
      <c r="B59" s="118"/>
      <c r="C59" s="128"/>
      <c r="D59" s="90"/>
      <c r="E59" s="91"/>
      <c r="F59" s="174">
        <f>F57+F58</f>
        <v>198657.50300000003</v>
      </c>
    </row>
    <row r="60" spans="1:6" ht="14" thickTop="1">
      <c r="A60" s="137"/>
      <c r="F60" s="150"/>
    </row>
    <row r="61" spans="1:6">
      <c r="A61" s="137"/>
      <c r="F61" s="150"/>
    </row>
    <row r="62" spans="1:6">
      <c r="A62" s="213"/>
      <c r="B62" s="119"/>
      <c r="F62" s="150"/>
    </row>
    <row r="63" spans="1:6" ht="14" thickBot="1">
      <c r="A63" s="204"/>
      <c r="B63" s="175"/>
      <c r="C63" s="176"/>
      <c r="D63" s="177"/>
      <c r="E63" s="178"/>
      <c r="F63" s="179"/>
    </row>
    <row r="65" spans="1:1" ht="14">
      <c r="A65" s="20" t="s">
        <v>59</v>
      </c>
    </row>
  </sheetData>
  <dataConsolidate/>
  <mergeCells count="18">
    <mergeCell ref="A13:F13"/>
    <mergeCell ref="A17:B17"/>
    <mergeCell ref="A31:B31"/>
    <mergeCell ref="A16:B16"/>
    <mergeCell ref="A19:B19"/>
    <mergeCell ref="A18:B18"/>
    <mergeCell ref="A27:B27"/>
    <mergeCell ref="A28:B28"/>
    <mergeCell ref="A30:B30"/>
    <mergeCell ref="A20:B20"/>
    <mergeCell ref="D7:E7"/>
    <mergeCell ref="D8:E8"/>
    <mergeCell ref="D9:E9"/>
    <mergeCell ref="D1:E1"/>
    <mergeCell ref="D2:E2"/>
    <mergeCell ref="D3:E3"/>
    <mergeCell ref="D4:E4"/>
    <mergeCell ref="D6:E6"/>
  </mergeCells>
  <dataValidations count="1">
    <dataValidation allowBlank="1" sqref="F7:G8 F1:G4 G13:H13 C27:P35 C36:F36 C1:C4 D48:F48 C49:F51 A50:B51 E38:F38 A7:A12 B10:F12 H1:H9 C6:C9 I10:I12 B1:B9 A1:A5 A38 A47:A48 B38:B43 B45:B49 G36:P51 C39:F47 C25:F25 G25:P26 E26:F26 C14:P24 A13:B31 A33:B36 A52:A65403 C52:P65403 B52:B54 B56:B65403" xr:uid="{1565C798-84F9-4426-9052-CE54D7F1F224}"/>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sheetPr>
  <dimension ref="A1:L123"/>
  <sheetViews>
    <sheetView showGridLines="0" tabSelected="1" zoomScale="110" zoomScaleNormal="110" zoomScaleSheetLayoutView="75" workbookViewId="0">
      <selection activeCell="B89" sqref="B89"/>
    </sheetView>
  </sheetViews>
  <sheetFormatPr baseColWidth="10" defaultColWidth="12.5" defaultRowHeight="13"/>
  <cols>
    <col min="1" max="1" width="94.5" style="20" customWidth="1"/>
    <col min="2" max="2" width="49.83203125" style="20" customWidth="1"/>
    <col min="3" max="3" width="13.83203125" style="27" customWidth="1"/>
    <col min="4" max="4" width="17"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79" t="s">
        <v>81</v>
      </c>
      <c r="E6" s="279"/>
      <c r="F6" s="136"/>
    </row>
    <row r="7" spans="1:12" s="27" customFormat="1" ht="34">
      <c r="A7" s="181" t="s">
        <v>61</v>
      </c>
      <c r="B7" s="120"/>
      <c r="C7" s="124" t="s">
        <v>59</v>
      </c>
      <c r="D7" s="278"/>
      <c r="E7" s="278"/>
      <c r="F7" s="136"/>
    </row>
    <row r="8" spans="1:12" s="27" customFormat="1" ht="17">
      <c r="A8" s="181" t="s">
        <v>66</v>
      </c>
      <c r="B8" s="122"/>
      <c r="C8" s="123" t="s">
        <v>59</v>
      </c>
      <c r="D8" s="278"/>
      <c r="E8" s="278"/>
      <c r="F8" s="136"/>
    </row>
    <row r="9" spans="1:12">
      <c r="A9" s="183" t="s">
        <v>83</v>
      </c>
      <c r="C9" s="125" t="s">
        <v>59</v>
      </c>
      <c r="D9" s="281"/>
      <c r="E9" s="282"/>
      <c r="F9" s="139"/>
      <c r="G9" s="22"/>
      <c r="H9" s="22"/>
      <c r="I9" s="22"/>
      <c r="J9" s="22"/>
      <c r="L9" s="22"/>
    </row>
    <row r="10" spans="1:12" ht="57" customHeight="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29" thickBot="1">
      <c r="A14" s="141"/>
      <c r="B14" s="130" t="s">
        <v>65</v>
      </c>
      <c r="C14" s="114" t="s">
        <v>266</v>
      </c>
      <c r="D14" s="114" t="s">
        <v>32</v>
      </c>
      <c r="E14" s="115" t="s">
        <v>15</v>
      </c>
      <c r="F14" s="142" t="s">
        <v>45</v>
      </c>
      <c r="G14" s="111"/>
      <c r="H14" s="111"/>
      <c r="I14" s="112"/>
      <c r="J14" s="111"/>
      <c r="K14" s="111"/>
      <c r="L14" s="25"/>
    </row>
    <row r="15" spans="1:12">
      <c r="A15" s="219" t="s">
        <v>128</v>
      </c>
      <c r="B15" s="184"/>
      <c r="C15" s="167"/>
      <c r="D15" s="217"/>
      <c r="E15" s="218"/>
      <c r="F15" s="185"/>
      <c r="G15" s="111"/>
      <c r="H15" s="111"/>
      <c r="I15" s="112"/>
      <c r="J15" s="111"/>
      <c r="K15" s="111"/>
      <c r="L15" s="25"/>
    </row>
    <row r="16" spans="1:12">
      <c r="A16" s="143" t="s">
        <v>94</v>
      </c>
      <c r="B16" s="144"/>
      <c r="C16" s="145"/>
      <c r="D16" s="146"/>
      <c r="E16" s="147"/>
      <c r="F16" s="148"/>
      <c r="G16" s="111"/>
      <c r="H16" s="111"/>
      <c r="I16" s="112"/>
      <c r="J16" s="111"/>
      <c r="K16" s="111"/>
      <c r="L16" s="25"/>
    </row>
    <row r="17" spans="1:12" ht="164" customHeight="1">
      <c r="A17" s="268" t="s">
        <v>109</v>
      </c>
      <c r="B17" s="269"/>
      <c r="C17" s="197">
        <f>SUM(DUBAI!C18:C21, SYDNEY!C18:C21,SINGAPORE!C18:C21,'NEW YORK CITY'!C18:C21,LONDON!C18:C21,'MEXICO CITY'!C18:C21,'SAO PAULO'!C18:C21)</f>
        <v>184</v>
      </c>
      <c r="D17" s="198">
        <v>975</v>
      </c>
      <c r="E17" s="198">
        <f t="shared" ref="E17:E25" si="0">C17*D17</f>
        <v>179400</v>
      </c>
      <c r="F17" s="200"/>
      <c r="G17" s="111"/>
      <c r="H17" s="111"/>
      <c r="I17" s="112"/>
      <c r="J17" s="111"/>
      <c r="K17" s="111"/>
      <c r="L17" s="25"/>
    </row>
    <row r="18" spans="1:12" ht="20" customHeight="1">
      <c r="A18" s="268" t="s">
        <v>103</v>
      </c>
      <c r="B18" s="269"/>
      <c r="C18" s="197">
        <f>SUM(DUBAI!C23,SYDNEY!C23,SINGAPORE!C23,'NEW YORK CITY'!C23,LONDON!C23,'MEXICO CITY'!C23,'SAO PAULO'!C23)</f>
        <v>35</v>
      </c>
      <c r="D18" s="198">
        <v>783.77</v>
      </c>
      <c r="E18" s="198">
        <f t="shared" si="0"/>
        <v>27431.95</v>
      </c>
      <c r="F18" s="200"/>
    </row>
    <row r="19" spans="1:12">
      <c r="A19" s="161"/>
      <c r="B19" s="184"/>
      <c r="D19" s="149"/>
      <c r="E19" s="149"/>
      <c r="F19" s="185"/>
      <c r="G19" s="111"/>
      <c r="H19" s="111"/>
      <c r="I19" s="112"/>
      <c r="J19" s="111"/>
      <c r="K19" s="111"/>
      <c r="L19" s="25"/>
    </row>
    <row r="20" spans="1:12">
      <c r="A20" s="152" t="s">
        <v>204</v>
      </c>
      <c r="B20" s="153"/>
      <c r="C20" s="154"/>
      <c r="D20" s="155"/>
      <c r="E20" s="155">
        <f>E17+E18</f>
        <v>206831.95</v>
      </c>
      <c r="F20" s="156">
        <f>E20</f>
        <v>206831.95</v>
      </c>
      <c r="G20" s="111"/>
      <c r="H20" s="111"/>
      <c r="I20" s="112"/>
      <c r="J20" s="111"/>
      <c r="K20" s="111"/>
      <c r="L20" s="25"/>
    </row>
    <row r="21" spans="1:12" customFormat="1" ht="17" customHeight="1">
      <c r="A21" s="238" t="s">
        <v>203</v>
      </c>
      <c r="B21" s="239"/>
      <c r="C21" s="239"/>
      <c r="D21" s="239"/>
      <c r="E21" s="240">
        <f>-(E20*0.45)</f>
        <v>-93074.377500000002</v>
      </c>
      <c r="F21" s="251">
        <f>E21</f>
        <v>-93074.377500000002</v>
      </c>
    </row>
    <row r="22" spans="1:12">
      <c r="A22" s="152" t="s">
        <v>206</v>
      </c>
      <c r="B22" s="153"/>
      <c r="C22" s="154"/>
      <c r="D22" s="155"/>
      <c r="E22" s="155">
        <f>E20+E21</f>
        <v>113757.57250000001</v>
      </c>
      <c r="F22" s="156">
        <f>E22</f>
        <v>113757.57250000001</v>
      </c>
      <c r="G22" s="111"/>
      <c r="H22" s="111"/>
      <c r="I22" s="112"/>
      <c r="J22" s="111"/>
      <c r="K22" s="111"/>
      <c r="L22" s="25"/>
    </row>
    <row r="23" spans="1:12" customFormat="1"/>
    <row r="24" spans="1:12">
      <c r="A24" s="143" t="s">
        <v>95</v>
      </c>
      <c r="B24" s="144"/>
      <c r="C24" s="145"/>
      <c r="D24" s="146"/>
      <c r="E24" s="147"/>
      <c r="F24" s="148"/>
      <c r="G24" s="111"/>
      <c r="H24" s="111"/>
      <c r="I24" s="112"/>
      <c r="J24" s="111"/>
      <c r="K24" s="111"/>
      <c r="L24" s="25"/>
    </row>
    <row r="25" spans="1:12" ht="43" customHeight="1">
      <c r="A25" s="268" t="s">
        <v>96</v>
      </c>
      <c r="B25" s="269"/>
      <c r="C25" s="197">
        <f>+SUM(DUBAI!C30:C31,SYDNEY!C30:C31,SINGAPORE!C30:C31,'NEW YORK CITY'!C30:C31,LONDON!C30:C31,'MEXICO CITY'!C30:C31,'SAO PAULO'!C30:C31)</f>
        <v>77</v>
      </c>
      <c r="D25" s="198">
        <v>1567.54</v>
      </c>
      <c r="E25" s="198">
        <f t="shared" si="0"/>
        <v>120700.58</v>
      </c>
      <c r="F25" s="200"/>
    </row>
    <row r="26" spans="1:12" ht="20" customHeight="1">
      <c r="A26" s="268" t="s">
        <v>103</v>
      </c>
      <c r="B26" s="269"/>
      <c r="C26" s="197">
        <f>SUM(DUBAI!C33:C33,SYDNEY!C33:C33,SINGAPORE!C33:C33,'NEW YORK CITY'!C33:C33,LONDON!C33:C33,'MEXICO CITY'!C33:C34,'SAO PAULO'!C33:C34)</f>
        <v>26</v>
      </c>
      <c r="D26" s="198">
        <v>783.77</v>
      </c>
      <c r="E26" s="198">
        <f t="shared" ref="E26" si="1">C26*D26</f>
        <v>20378.02</v>
      </c>
      <c r="F26" s="200"/>
    </row>
    <row r="27" spans="1:12">
      <c r="A27" s="151"/>
      <c r="B27" s="22"/>
      <c r="E27" s="149"/>
      <c r="F27" s="150"/>
    </row>
    <row r="28" spans="1:12">
      <c r="A28" s="152" t="s">
        <v>205</v>
      </c>
      <c r="B28" s="153"/>
      <c r="C28" s="154"/>
      <c r="D28" s="155"/>
      <c r="E28" s="155">
        <f>E25+E26</f>
        <v>141078.6</v>
      </c>
      <c r="F28" s="156">
        <f>E28</f>
        <v>141078.6</v>
      </c>
    </row>
    <row r="29" spans="1:12" customFormat="1" ht="17" customHeight="1">
      <c r="A29" s="238" t="s">
        <v>203</v>
      </c>
      <c r="B29" s="239"/>
      <c r="C29" s="239"/>
      <c r="D29" s="239"/>
      <c r="E29" s="240">
        <f>-(E28*0.45)</f>
        <v>-63485.37</v>
      </c>
      <c r="F29" s="251">
        <f>E29</f>
        <v>-63485.37</v>
      </c>
    </row>
    <row r="30" spans="1:12">
      <c r="A30" s="152" t="s">
        <v>207</v>
      </c>
      <c r="B30" s="153"/>
      <c r="C30" s="154"/>
      <c r="D30" s="155"/>
      <c r="E30" s="155">
        <f>E28+E29</f>
        <v>77593.23000000001</v>
      </c>
      <c r="F30" s="156">
        <f>E30</f>
        <v>77593.23000000001</v>
      </c>
      <c r="G30" s="111"/>
      <c r="H30" s="111"/>
      <c r="I30" s="112"/>
      <c r="J30" s="111"/>
      <c r="K30" s="111"/>
      <c r="L30" s="25"/>
    </row>
    <row r="31" spans="1:12">
      <c r="A31" s="271" t="s">
        <v>70</v>
      </c>
      <c r="B31" s="272"/>
      <c r="C31" s="273"/>
      <c r="D31" s="273"/>
      <c r="E31" s="273"/>
      <c r="F31" s="274"/>
    </row>
    <row r="32" spans="1:12" ht="43" customHeight="1">
      <c r="A32" s="268" t="s">
        <v>97</v>
      </c>
      <c r="B32" s="269"/>
      <c r="C32" s="197">
        <f>SUM(DUBAI!C40:C43,SYDNEY!C40:C43,SINGAPORE!C40:C43,'NEW YORK CITY'!C40:C43,LONDON!C40:C43,'MEXICO CITY'!C40:C43,'SAO PAULO'!C40:C43)</f>
        <v>156</v>
      </c>
      <c r="D32" s="198">
        <v>1386.67</v>
      </c>
      <c r="E32" s="198">
        <f t="shared" ref="E32" si="2">C32*D32</f>
        <v>216320.52000000002</v>
      </c>
      <c r="F32" s="200"/>
    </row>
    <row r="33" spans="1:12">
      <c r="A33" s="187"/>
      <c r="B33" s="186"/>
      <c r="C33" s="157"/>
      <c r="D33" s="157"/>
      <c r="E33" s="157"/>
      <c r="F33" s="158"/>
    </row>
    <row r="34" spans="1:12">
      <c r="A34" s="152" t="s">
        <v>208</v>
      </c>
      <c r="B34" s="153"/>
      <c r="C34" s="154"/>
      <c r="D34" s="155"/>
      <c r="E34" s="155">
        <f>E32+E33</f>
        <v>216320.52000000002</v>
      </c>
      <c r="F34" s="156">
        <f>E34</f>
        <v>216320.52000000002</v>
      </c>
    </row>
    <row r="35" spans="1:12" customFormat="1" ht="17" customHeight="1">
      <c r="A35" s="238" t="s">
        <v>203</v>
      </c>
      <c r="B35" s="239"/>
      <c r="C35" s="239"/>
      <c r="D35" s="239"/>
      <c r="E35" s="240">
        <f>-(E34*0.45)</f>
        <v>-97344.234000000011</v>
      </c>
      <c r="F35" s="251">
        <f>E35</f>
        <v>-97344.234000000011</v>
      </c>
    </row>
    <row r="36" spans="1:12">
      <c r="A36" s="152" t="s">
        <v>209</v>
      </c>
      <c r="B36" s="153"/>
      <c r="C36" s="154"/>
      <c r="D36" s="155"/>
      <c r="E36" s="155">
        <f>E34+E35</f>
        <v>118976.28600000001</v>
      </c>
      <c r="F36" s="156">
        <f>E36</f>
        <v>118976.28600000001</v>
      </c>
      <c r="G36" s="111"/>
      <c r="H36" s="111"/>
      <c r="I36" s="112"/>
      <c r="J36" s="111"/>
      <c r="K36" s="111"/>
      <c r="L36" s="25"/>
    </row>
    <row r="37" spans="1:12">
      <c r="A37" s="187"/>
      <c r="B37" s="186"/>
      <c r="C37" s="157"/>
      <c r="D37" s="157"/>
      <c r="E37" s="157"/>
      <c r="F37" s="158"/>
    </row>
    <row r="38" spans="1:12">
      <c r="A38" s="271" t="s">
        <v>71</v>
      </c>
      <c r="B38" s="272"/>
      <c r="C38" s="273"/>
      <c r="D38" s="273"/>
      <c r="E38" s="273"/>
      <c r="F38" s="274"/>
    </row>
    <row r="39" spans="1:12" ht="27" customHeight="1">
      <c r="A39" s="268" t="s">
        <v>267</v>
      </c>
      <c r="B39" s="269"/>
      <c r="C39" s="197">
        <v>0</v>
      </c>
      <c r="D39" s="198">
        <v>0</v>
      </c>
      <c r="E39" s="198">
        <f>C39*D39</f>
        <v>0</v>
      </c>
      <c r="F39" s="200"/>
    </row>
    <row r="40" spans="1:12">
      <c r="A40" s="137"/>
      <c r="C40" s="160"/>
      <c r="D40" s="149"/>
      <c r="E40" s="149"/>
      <c r="F40" s="150"/>
    </row>
    <row r="41" spans="1:12">
      <c r="A41" s="152" t="s">
        <v>72</v>
      </c>
      <c r="B41" s="153"/>
      <c r="C41" s="154"/>
      <c r="D41" s="155"/>
      <c r="E41" s="155">
        <f>E39</f>
        <v>0</v>
      </c>
      <c r="F41" s="156">
        <f>E41</f>
        <v>0</v>
      </c>
    </row>
    <row r="42" spans="1:12">
      <c r="A42" s="137"/>
      <c r="C42" s="160"/>
      <c r="D42" s="149"/>
      <c r="E42" s="149"/>
      <c r="F42" s="150"/>
    </row>
    <row r="43" spans="1:12">
      <c r="A43" s="271" t="s">
        <v>98</v>
      </c>
      <c r="B43" s="272"/>
      <c r="C43" s="273"/>
      <c r="D43" s="273"/>
      <c r="E43" s="273"/>
      <c r="F43" s="274"/>
    </row>
    <row r="44" spans="1:12" ht="187" customHeight="1">
      <c r="A44" s="268" t="s">
        <v>99</v>
      </c>
      <c r="B44" s="269"/>
      <c r="C44" s="197">
        <f>SUM(DUBAI!C50:C52,SYDNEY!C50:C52,SINGAPORE!C50:C52,'NEW YORK CITY'!C50:C52,LONDON!C50:C52,'MEXICO CITY'!C50:C52,'SAO PAULO'!C50:C52)</f>
        <v>138</v>
      </c>
      <c r="D44" s="198">
        <v>975</v>
      </c>
      <c r="E44" s="198">
        <f t="shared" ref="E44" si="3">C44*D44</f>
        <v>134550</v>
      </c>
      <c r="F44" s="200"/>
    </row>
    <row r="45" spans="1:12">
      <c r="A45" s="137"/>
      <c r="C45" s="160"/>
      <c r="D45" s="149"/>
      <c r="E45" s="149"/>
      <c r="F45" s="150"/>
    </row>
    <row r="46" spans="1:12">
      <c r="A46" s="152" t="s">
        <v>210</v>
      </c>
      <c r="B46" s="153"/>
      <c r="C46" s="154"/>
      <c r="D46" s="155"/>
      <c r="E46" s="155">
        <f>E44</f>
        <v>134550</v>
      </c>
      <c r="F46" s="156">
        <f>E46</f>
        <v>134550</v>
      </c>
    </row>
    <row r="47" spans="1:12" customFormat="1" ht="17" customHeight="1">
      <c r="A47" s="238" t="s">
        <v>203</v>
      </c>
      <c r="B47" s="239"/>
      <c r="C47" s="239"/>
      <c r="D47" s="239"/>
      <c r="E47" s="240">
        <f>-(E46*0.45)</f>
        <v>-60547.5</v>
      </c>
      <c r="F47" s="251">
        <f>E47</f>
        <v>-60547.5</v>
      </c>
    </row>
    <row r="48" spans="1:12">
      <c r="A48" s="152" t="s">
        <v>211</v>
      </c>
      <c r="B48" s="153"/>
      <c r="C48" s="154"/>
      <c r="D48" s="155"/>
      <c r="E48" s="155">
        <f>E46+E47</f>
        <v>74002.5</v>
      </c>
      <c r="F48" s="156">
        <f>E48</f>
        <v>74002.5</v>
      </c>
      <c r="G48" s="111"/>
      <c r="H48" s="111"/>
      <c r="I48" s="112"/>
      <c r="J48" s="111"/>
      <c r="K48" s="111"/>
      <c r="L48" s="25"/>
    </row>
    <row r="49" spans="1:12">
      <c r="A49" s="137"/>
      <c r="C49" s="160"/>
      <c r="D49" s="149"/>
      <c r="E49" s="149"/>
      <c r="F49" s="150"/>
    </row>
    <row r="50" spans="1:12">
      <c r="A50" s="271" t="s">
        <v>100</v>
      </c>
      <c r="B50" s="272"/>
      <c r="C50" s="273"/>
      <c r="D50" s="273"/>
      <c r="E50" s="273"/>
      <c r="F50" s="274"/>
    </row>
    <row r="51" spans="1:12" ht="110" customHeight="1">
      <c r="A51" s="268" t="s">
        <v>101</v>
      </c>
      <c r="B51" s="270"/>
      <c r="C51" s="197">
        <f>SUM(DUBAI!C59:C61,SYDNEY!C59:C61,SINGAPORE!C59:C61,'NEW YORK CITY'!C59:C61,LONDON!C59:C61,'MEXICO CITY'!C59:C61,'SAO PAULO'!C59:C61)</f>
        <v>110</v>
      </c>
      <c r="D51" s="198">
        <v>1386.67</v>
      </c>
      <c r="E51" s="198">
        <f t="shared" ref="E51" si="4">C51*D51</f>
        <v>152533.70000000001</v>
      </c>
      <c r="F51" s="200"/>
    </row>
    <row r="52" spans="1:12" ht="23" customHeight="1">
      <c r="A52" s="268" t="s">
        <v>102</v>
      </c>
      <c r="B52" s="269"/>
      <c r="C52" s="197">
        <f>SUM(DUBAI!C63:C63,SYDNEY!C63:C63,SINGAPORE!C63:C63,'NEW YORK CITY'!C63:C63,LONDON!C63:C63,'MEXICO CITY'!C63:C63,'SAO PAULO'!C63:C63)</f>
        <v>26</v>
      </c>
      <c r="D52" s="198">
        <v>783.77</v>
      </c>
      <c r="E52" s="198">
        <f t="shared" ref="E52" si="5">C52*D52</f>
        <v>20378.02</v>
      </c>
      <c r="F52" s="200"/>
    </row>
    <row r="53" spans="1:12">
      <c r="A53" s="137"/>
      <c r="C53" s="160"/>
      <c r="D53" s="149"/>
      <c r="E53" s="149"/>
      <c r="F53" s="150"/>
    </row>
    <row r="54" spans="1:12">
      <c r="A54" s="152" t="s">
        <v>212</v>
      </c>
      <c r="B54" s="153"/>
      <c r="C54" s="154"/>
      <c r="D54" s="155"/>
      <c r="E54" s="155">
        <f>SUM(E51:E52)</f>
        <v>172911.72</v>
      </c>
      <c r="F54" s="156">
        <f>E54</f>
        <v>172911.72</v>
      </c>
    </row>
    <row r="55" spans="1:12" customFormat="1" ht="17" customHeight="1">
      <c r="A55" s="238" t="s">
        <v>203</v>
      </c>
      <c r="B55" s="239"/>
      <c r="C55" s="239"/>
      <c r="D55" s="239"/>
      <c r="E55" s="240">
        <f>-(E54*0.45)</f>
        <v>-77810.274000000005</v>
      </c>
      <c r="F55" s="251">
        <f>E55</f>
        <v>-77810.274000000005</v>
      </c>
    </row>
    <row r="56" spans="1:12">
      <c r="A56" s="152" t="s">
        <v>213</v>
      </c>
      <c r="B56" s="153"/>
      <c r="C56" s="154"/>
      <c r="D56" s="155"/>
      <c r="E56" s="155">
        <f>E54+E55</f>
        <v>95101.445999999996</v>
      </c>
      <c r="F56" s="156">
        <f>E56</f>
        <v>95101.445999999996</v>
      </c>
      <c r="G56" s="111"/>
      <c r="H56" s="111"/>
      <c r="I56" s="112"/>
      <c r="J56" s="111"/>
      <c r="K56" s="111"/>
      <c r="L56" s="25"/>
    </row>
    <row r="57" spans="1:12">
      <c r="A57" s="137"/>
      <c r="C57" s="160"/>
      <c r="D57" s="149"/>
      <c r="E57" s="149"/>
      <c r="F57" s="150"/>
    </row>
    <row r="58" spans="1:12">
      <c r="A58" s="271" t="s">
        <v>73</v>
      </c>
      <c r="B58" s="272"/>
      <c r="C58" s="273"/>
      <c r="D58" s="273"/>
      <c r="E58" s="273"/>
      <c r="F58" s="274"/>
    </row>
    <row r="59" spans="1:12" ht="32" customHeight="1">
      <c r="A59" s="268" t="s">
        <v>268</v>
      </c>
      <c r="B59" s="269"/>
      <c r="C59" s="197">
        <v>0</v>
      </c>
      <c r="D59" s="198">
        <v>0</v>
      </c>
      <c r="E59" s="198">
        <f>C59*D59</f>
        <v>0</v>
      </c>
      <c r="F59" s="200"/>
    </row>
    <row r="60" spans="1:12">
      <c r="A60" s="137"/>
      <c r="C60" s="160"/>
      <c r="D60" s="149"/>
      <c r="E60" s="149"/>
      <c r="F60" s="150"/>
    </row>
    <row r="61" spans="1:12">
      <c r="A61" s="152" t="s">
        <v>77</v>
      </c>
      <c r="B61" s="153"/>
      <c r="C61" s="154"/>
      <c r="D61" s="155"/>
      <c r="E61" s="155">
        <f>E59</f>
        <v>0</v>
      </c>
      <c r="F61" s="156">
        <f>E61</f>
        <v>0</v>
      </c>
    </row>
    <row r="62" spans="1:12">
      <c r="A62" s="137"/>
      <c r="C62" s="160"/>
      <c r="D62" s="149"/>
      <c r="E62" s="149"/>
      <c r="F62" s="150"/>
    </row>
    <row r="63" spans="1:12">
      <c r="A63" s="271" t="s">
        <v>92</v>
      </c>
      <c r="B63" s="272"/>
      <c r="C63" s="273"/>
      <c r="D63" s="273"/>
      <c r="E63" s="273"/>
      <c r="F63" s="274"/>
    </row>
    <row r="64" spans="1:12" ht="29" customHeight="1">
      <c r="A64" s="268" t="s">
        <v>269</v>
      </c>
      <c r="B64" s="269"/>
      <c r="C64" s="197">
        <v>0</v>
      </c>
      <c r="D64" s="198">
        <v>0</v>
      </c>
      <c r="E64" s="198">
        <f t="shared" ref="E64" si="6">C64*D64</f>
        <v>0</v>
      </c>
      <c r="F64" s="200"/>
    </row>
    <row r="65" spans="1:12">
      <c r="A65" s="161"/>
      <c r="B65" s="162"/>
      <c r="C65" s="160"/>
      <c r="D65" s="163"/>
      <c r="E65" s="149"/>
      <c r="F65" s="164"/>
      <c r="G65" s="111"/>
      <c r="H65" s="111"/>
      <c r="I65" s="112"/>
      <c r="J65" s="111"/>
      <c r="K65" s="111"/>
      <c r="L65" s="25"/>
    </row>
    <row r="66" spans="1:12">
      <c r="A66" s="152" t="s">
        <v>93</v>
      </c>
      <c r="B66" s="153"/>
      <c r="C66" s="154"/>
      <c r="D66" s="155"/>
      <c r="E66" s="155">
        <f>E64</f>
        <v>0</v>
      </c>
      <c r="F66" s="156">
        <f>E66</f>
        <v>0</v>
      </c>
    </row>
    <row r="67" spans="1:12">
      <c r="A67" s="165"/>
      <c r="B67" s="166"/>
      <c r="C67" s="167"/>
      <c r="D67" s="168"/>
      <c r="E67" s="168"/>
      <c r="F67" s="169"/>
    </row>
    <row r="68" spans="1:12">
      <c r="A68" s="143" t="s">
        <v>165</v>
      </c>
      <c r="B68" s="144"/>
      <c r="C68" s="145"/>
      <c r="D68" s="146"/>
      <c r="E68" s="147"/>
      <c r="F68" s="148"/>
    </row>
    <row r="69" spans="1:12" ht="111" customHeight="1">
      <c r="A69" s="268" t="s">
        <v>106</v>
      </c>
      <c r="B69" s="269"/>
      <c r="C69" s="197">
        <f>SUM(DUBAI!C71:C73,SYDNEY!C71:C73,SINGAPORE!C71:C73,'NEW YORK CITY'!C71:C73,LONDON!C71:C73,'MEXICO CITY'!C71:C73,'SAO PAULO'!C71:C73)</f>
        <v>131</v>
      </c>
      <c r="D69" s="198">
        <v>783.77</v>
      </c>
      <c r="E69" s="198">
        <f t="shared" ref="E69" si="7">C69*D69</f>
        <v>102673.87</v>
      </c>
      <c r="F69" s="200"/>
    </row>
    <row r="70" spans="1:12">
      <c r="A70" s="137"/>
      <c r="F70" s="150"/>
    </row>
    <row r="71" spans="1:12">
      <c r="A71" s="152" t="s">
        <v>214</v>
      </c>
      <c r="B71" s="153"/>
      <c r="C71" s="154"/>
      <c r="D71" s="155"/>
      <c r="E71" s="155">
        <f>SUM(E69:E70)</f>
        <v>102673.87</v>
      </c>
      <c r="F71" s="156">
        <f>E71</f>
        <v>102673.87</v>
      </c>
    </row>
    <row r="72" spans="1:12" customFormat="1" ht="17" customHeight="1">
      <c r="A72" s="238" t="s">
        <v>203</v>
      </c>
      <c r="B72" s="239"/>
      <c r="C72" s="239"/>
      <c r="D72" s="239"/>
      <c r="E72" s="240">
        <f>-(E71*0.45)</f>
        <v>-46203.241499999996</v>
      </c>
      <c r="F72" s="251">
        <f>E72</f>
        <v>-46203.241499999996</v>
      </c>
    </row>
    <row r="73" spans="1:12">
      <c r="A73" s="152" t="s">
        <v>215</v>
      </c>
      <c r="B73" s="153"/>
      <c r="C73" s="154"/>
      <c r="D73" s="155"/>
      <c r="E73" s="155">
        <f>E71+E72</f>
        <v>56470.628499999999</v>
      </c>
      <c r="F73" s="156">
        <f>E73</f>
        <v>56470.628499999999</v>
      </c>
      <c r="G73" s="111"/>
      <c r="H73" s="111"/>
      <c r="I73" s="112"/>
      <c r="J73" s="111"/>
      <c r="K73" s="111"/>
      <c r="L73" s="25"/>
    </row>
    <row r="74" spans="1:12">
      <c r="A74" s="22"/>
      <c r="B74" s="188"/>
      <c r="C74" s="189"/>
      <c r="D74" s="190"/>
      <c r="E74" s="190"/>
      <c r="F74" s="191"/>
    </row>
    <row r="75" spans="1:12">
      <c r="A75" s="143" t="s">
        <v>75</v>
      </c>
      <c r="B75" s="144"/>
      <c r="C75" s="145"/>
      <c r="D75" s="146"/>
      <c r="E75" s="147"/>
      <c r="F75" s="148"/>
    </row>
    <row r="76" spans="1:12" ht="30" customHeight="1">
      <c r="A76" s="268" t="s">
        <v>270</v>
      </c>
      <c r="B76" s="269"/>
      <c r="C76" s="197">
        <v>0</v>
      </c>
      <c r="D76" s="198">
        <v>0</v>
      </c>
      <c r="E76" s="198">
        <f t="shared" ref="E76" si="8">C76*D76</f>
        <v>0</v>
      </c>
      <c r="F76" s="200"/>
    </row>
    <row r="77" spans="1:12">
      <c r="A77" s="22"/>
      <c r="B77" s="192"/>
      <c r="D77" s="149"/>
      <c r="E77" s="149"/>
      <c r="F77" s="191"/>
    </row>
    <row r="78" spans="1:12">
      <c r="A78" s="152" t="s">
        <v>76</v>
      </c>
      <c r="B78" s="153"/>
      <c r="C78" s="154"/>
      <c r="D78" s="155"/>
      <c r="E78" s="155">
        <f>E76</f>
        <v>0</v>
      </c>
      <c r="F78" s="156">
        <f>E78</f>
        <v>0</v>
      </c>
    </row>
    <row r="79" spans="1:12" customFormat="1">
      <c r="F79" s="150"/>
    </row>
    <row r="80" spans="1:12" customFormat="1">
      <c r="F80" s="150"/>
    </row>
    <row r="81" spans="1:6" customFormat="1">
      <c r="A81" s="241" t="s">
        <v>217</v>
      </c>
      <c r="F81" s="150"/>
    </row>
    <row r="82" spans="1:6" ht="14">
      <c r="A82" s="212" t="s">
        <v>158</v>
      </c>
      <c r="B82" s="205"/>
      <c r="C82" s="206"/>
      <c r="D82" s="207">
        <f>DUBAI!E162</f>
        <v>78225.790500000003</v>
      </c>
      <c r="F82" s="150"/>
    </row>
    <row r="83" spans="1:6" ht="14">
      <c r="A83" s="212" t="s">
        <v>161</v>
      </c>
      <c r="B83" s="205"/>
      <c r="C83" s="206"/>
      <c r="D83" s="207">
        <f>SYDNEY!E160</f>
        <v>83415.766499999998</v>
      </c>
      <c r="F83" s="150"/>
    </row>
    <row r="84" spans="1:6" ht="14">
      <c r="A84" s="212" t="s">
        <v>159</v>
      </c>
      <c r="B84" s="205"/>
      <c r="C84" s="206"/>
      <c r="D84" s="207">
        <f>SINGAPORE!E160</f>
        <v>78225.790500000003</v>
      </c>
      <c r="F84" s="150"/>
    </row>
    <row r="85" spans="1:6" ht="14">
      <c r="A85" s="212" t="s">
        <v>160</v>
      </c>
      <c r="B85" s="205"/>
      <c r="C85" s="206"/>
      <c r="D85" s="207">
        <f>'NEW YORK CITY'!E160</f>
        <v>67845.838499999998</v>
      </c>
      <c r="F85" s="150"/>
    </row>
    <row r="86" spans="1:6" ht="14">
      <c r="A86" s="212" t="s">
        <v>162</v>
      </c>
      <c r="B86" s="205"/>
      <c r="C86" s="206"/>
      <c r="D86" s="207">
        <f>LONDON!E162</f>
        <v>71736.895999999993</v>
      </c>
      <c r="F86" s="150"/>
    </row>
    <row r="87" spans="1:6" ht="14">
      <c r="A87" s="212" t="s">
        <v>163</v>
      </c>
      <c r="B87" s="205"/>
      <c r="C87" s="206"/>
      <c r="D87" s="207">
        <f>'MEXICO CITY'!E161</f>
        <v>78225.790500000003</v>
      </c>
      <c r="F87" s="150"/>
    </row>
    <row r="88" spans="1:6" ht="14">
      <c r="A88" s="212" t="s">
        <v>164</v>
      </c>
      <c r="B88" s="205"/>
      <c r="C88" s="206"/>
      <c r="D88" s="207">
        <f>'SAO PAULO'!E161</f>
        <v>96566.008500000011</v>
      </c>
      <c r="F88" s="150"/>
    </row>
    <row r="89" spans="1:6" customFormat="1">
      <c r="B89" s="245" t="s">
        <v>222</v>
      </c>
      <c r="D89" s="246">
        <f>SUM(D82:D88)</f>
        <v>554241.88100000005</v>
      </c>
      <c r="F89" s="150"/>
    </row>
    <row r="90" spans="1:6" customFormat="1">
      <c r="B90" s="244"/>
      <c r="F90" s="150"/>
    </row>
    <row r="91" spans="1:6" customFormat="1" ht="14">
      <c r="A91" s="242" t="s">
        <v>218</v>
      </c>
      <c r="F91" s="150"/>
    </row>
    <row r="92" spans="1:6" ht="14">
      <c r="A92" s="212" t="s">
        <v>135</v>
      </c>
      <c r="B92" s="205"/>
      <c r="C92" s="206"/>
      <c r="D92" s="207">
        <f>DUBAI!E163</f>
        <v>210568.69</v>
      </c>
      <c r="F92" s="150"/>
    </row>
    <row r="93" spans="1:6" ht="14">
      <c r="A93" s="212" t="s">
        <v>136</v>
      </c>
      <c r="B93" s="205"/>
      <c r="C93" s="206"/>
      <c r="D93" s="207">
        <f>SYDNEY!E161</f>
        <v>346653</v>
      </c>
      <c r="F93" s="150"/>
    </row>
    <row r="94" spans="1:6" ht="14">
      <c r="A94" s="212" t="s">
        <v>137</v>
      </c>
      <c r="B94" s="205"/>
      <c r="C94" s="206"/>
      <c r="D94" s="207">
        <f>SINGAPORE!E161</f>
        <v>329217</v>
      </c>
      <c r="F94" s="150"/>
    </row>
    <row r="95" spans="1:6" ht="14">
      <c r="A95" s="212" t="s">
        <v>138</v>
      </c>
      <c r="B95" s="205"/>
      <c r="C95" s="206"/>
      <c r="D95" s="207">
        <f>'NEW YORK CITY'!E161</f>
        <v>366715</v>
      </c>
      <c r="F95" s="150"/>
    </row>
    <row r="96" spans="1:6" ht="15" customHeight="1">
      <c r="A96" s="212" t="s">
        <v>139</v>
      </c>
      <c r="B96" s="205"/>
      <c r="C96" s="206"/>
      <c r="D96" s="207">
        <f>LONDON!E163</f>
        <v>448420</v>
      </c>
      <c r="F96" s="150"/>
    </row>
    <row r="97" spans="1:6" ht="14">
      <c r="A97" s="212" t="s">
        <v>140</v>
      </c>
      <c r="B97" s="205"/>
      <c r="C97" s="206"/>
      <c r="D97" s="207">
        <f>'MEXICO CITY'!E162</f>
        <v>315205.59999999998</v>
      </c>
      <c r="F97" s="150"/>
    </row>
    <row r="98" spans="1:6" ht="14">
      <c r="A98" s="212" t="s">
        <v>141</v>
      </c>
      <c r="B98" s="205"/>
      <c r="C98" s="206"/>
      <c r="D98" s="207">
        <f>'SAO PAULO'!E162</f>
        <v>286682</v>
      </c>
      <c r="F98" s="150"/>
    </row>
    <row r="99" spans="1:6">
      <c r="A99" s="22"/>
      <c r="B99" s="245" t="s">
        <v>221</v>
      </c>
      <c r="C99" s="22"/>
      <c r="D99" s="247">
        <f>SUM(D92:D98)</f>
        <v>2303461.29</v>
      </c>
      <c r="E99" s="22"/>
      <c r="F99" s="140"/>
    </row>
    <row r="100" spans="1:6">
      <c r="A100" s="22"/>
      <c r="B100" s="244"/>
      <c r="C100" s="22"/>
      <c r="D100" s="22"/>
      <c r="E100" s="22"/>
      <c r="F100" s="140"/>
    </row>
    <row r="101" spans="1:6">
      <c r="A101" s="143" t="s">
        <v>52</v>
      </c>
      <c r="B101" s="144"/>
      <c r="C101" s="145"/>
      <c r="D101" s="146"/>
      <c r="E101" s="147"/>
      <c r="F101" s="148"/>
    </row>
    <row r="102" spans="1:6" ht="43">
      <c r="A102" s="202" t="s">
        <v>88</v>
      </c>
      <c r="B102" s="199"/>
      <c r="C102" s="197">
        <v>0</v>
      </c>
      <c r="D102" s="198">
        <v>0</v>
      </c>
      <c r="E102" s="198">
        <f t="shared" ref="E102:E103" si="9">C102*D102</f>
        <v>0</v>
      </c>
      <c r="F102" s="200"/>
    </row>
    <row r="103" spans="1:6" ht="14">
      <c r="A103" s="232" t="s">
        <v>108</v>
      </c>
      <c r="B103" s="233"/>
      <c r="C103" s="234">
        <v>1</v>
      </c>
      <c r="D103" s="235">
        <v>-90000</v>
      </c>
      <c r="E103" s="235">
        <f t="shared" si="9"/>
        <v>-90000</v>
      </c>
      <c r="F103" s="200"/>
    </row>
    <row r="104" spans="1:6">
      <c r="A104" s="203"/>
      <c r="B104" s="199"/>
      <c r="C104" s="197">
        <v>0</v>
      </c>
      <c r="D104" s="198">
        <f>SUM(DUBAI!E153,SYDNEY!E151,SINGAPORE!E151,'NEW YORK CITY'!E151,LONDON!E153,'MEXICO CITY'!E152,'SAO PAULO'!E152)</f>
        <v>0</v>
      </c>
      <c r="E104" s="198">
        <f t="shared" ref="E104:E106" si="10">C104*D104</f>
        <v>0</v>
      </c>
      <c r="F104" s="200"/>
    </row>
    <row r="105" spans="1:6">
      <c r="A105" s="202"/>
      <c r="B105" s="199"/>
      <c r="C105" s="197"/>
      <c r="D105" s="198"/>
      <c r="E105" s="198"/>
      <c r="F105" s="200"/>
    </row>
    <row r="106" spans="1:6">
      <c r="A106" s="203"/>
      <c r="B106" s="199"/>
      <c r="C106" s="197">
        <v>0</v>
      </c>
      <c r="D106" s="198">
        <v>0</v>
      </c>
      <c r="E106" s="198">
        <f t="shared" si="10"/>
        <v>0</v>
      </c>
      <c r="F106" s="200"/>
    </row>
    <row r="107" spans="1:6">
      <c r="A107" s="192"/>
      <c r="B107" s="188"/>
      <c r="D107" s="149"/>
      <c r="E107" s="149"/>
      <c r="F107" s="191"/>
    </row>
    <row r="108" spans="1:6">
      <c r="A108" s="152" t="s">
        <v>55</v>
      </c>
      <c r="B108" s="153"/>
      <c r="C108" s="154"/>
      <c r="D108" s="155"/>
      <c r="E108" s="155">
        <f>E102+E103+E104+E105+E106</f>
        <v>-90000</v>
      </c>
      <c r="F108" s="156">
        <f>E108</f>
        <v>-90000</v>
      </c>
    </row>
    <row r="109" spans="1:6" ht="14" thickBot="1">
      <c r="A109" s="22"/>
      <c r="F109" s="150"/>
    </row>
    <row r="110" spans="1:6" ht="15" thickBot="1">
      <c r="A110" s="85" t="s">
        <v>89</v>
      </c>
      <c r="B110" s="129"/>
      <c r="C110" s="126"/>
      <c r="D110" s="86"/>
      <c r="E110" s="116">
        <f>F22+F30+F36+F48+F56+F73</f>
        <v>535901.66300000006</v>
      </c>
      <c r="F110" s="150"/>
    </row>
    <row r="111" spans="1:6" ht="15" thickBot="1">
      <c r="A111" s="85" t="s">
        <v>148</v>
      </c>
      <c r="B111" s="129"/>
      <c r="C111" s="126"/>
      <c r="D111" s="86"/>
      <c r="E111" s="116">
        <f>D99</f>
        <v>2303461.29</v>
      </c>
      <c r="F111" s="150"/>
    </row>
    <row r="112" spans="1:6" ht="15" thickBot="1">
      <c r="A112" s="85" t="s">
        <v>78</v>
      </c>
      <c r="B112" s="129"/>
      <c r="C112" s="126"/>
      <c r="D112" s="86"/>
      <c r="E112" s="116">
        <f>F108</f>
        <v>-90000</v>
      </c>
      <c r="F112" s="150"/>
    </row>
    <row r="113" spans="1:6">
      <c r="A113" s="137"/>
      <c r="F113" s="150"/>
    </row>
    <row r="114" spans="1:6" ht="14">
      <c r="A114" s="208"/>
      <c r="B114" s="209"/>
      <c r="C114" s="210"/>
      <c r="D114" s="211"/>
      <c r="F114" s="150"/>
    </row>
    <row r="115" spans="1:6" ht="16">
      <c r="A115" s="170" t="s">
        <v>62</v>
      </c>
      <c r="B115" s="117"/>
      <c r="C115" s="127"/>
      <c r="D115" s="88"/>
      <c r="E115" s="89"/>
      <c r="F115" s="171">
        <f>E110+E111+E112</f>
        <v>2749362.9530000002</v>
      </c>
    </row>
    <row r="116" spans="1:6" ht="16">
      <c r="A116" s="170" t="s">
        <v>44</v>
      </c>
      <c r="B116" s="117"/>
      <c r="C116" s="127"/>
      <c r="D116" s="88"/>
      <c r="E116" s="89"/>
      <c r="F116" s="172">
        <v>0</v>
      </c>
    </row>
    <row r="117" spans="1:6" ht="17" thickBot="1">
      <c r="A117" s="173" t="s">
        <v>63</v>
      </c>
      <c r="B117" s="118"/>
      <c r="C117" s="128"/>
      <c r="D117" s="90"/>
      <c r="E117" s="91"/>
      <c r="F117" s="174">
        <f>F115+F116</f>
        <v>2749362.9530000002</v>
      </c>
    </row>
    <row r="118" spans="1:6" ht="14" thickTop="1">
      <c r="A118" s="137"/>
      <c r="F118" s="150"/>
    </row>
    <row r="119" spans="1:6">
      <c r="A119" s="137"/>
      <c r="F119" s="150"/>
    </row>
    <row r="120" spans="1:6" ht="14">
      <c r="A120" s="159" t="s">
        <v>58</v>
      </c>
      <c r="B120" s="119"/>
      <c r="F120" s="150"/>
    </row>
    <row r="121" spans="1:6" ht="15" thickBot="1">
      <c r="A121" s="201" t="s">
        <v>79</v>
      </c>
      <c r="B121" s="175"/>
      <c r="C121" s="176"/>
      <c r="D121" s="177"/>
      <c r="E121" s="178"/>
      <c r="F121" s="179"/>
    </row>
    <row r="123" spans="1:6" ht="14">
      <c r="A123" s="20" t="s">
        <v>59</v>
      </c>
    </row>
  </sheetData>
  <dataConsolidate/>
  <mergeCells count="28">
    <mergeCell ref="A50:F50"/>
    <mergeCell ref="A26:B26"/>
    <mergeCell ref="D7:E7"/>
    <mergeCell ref="D8:E8"/>
    <mergeCell ref="D9:E9"/>
    <mergeCell ref="A13:F13"/>
    <mergeCell ref="A18:B18"/>
    <mergeCell ref="A25:B25"/>
    <mergeCell ref="A17:B17"/>
    <mergeCell ref="A38:F38"/>
    <mergeCell ref="A31:F31"/>
    <mergeCell ref="A32:B32"/>
    <mergeCell ref="A44:B44"/>
    <mergeCell ref="A39:B39"/>
    <mergeCell ref="A43:F43"/>
    <mergeCell ref="D1:E1"/>
    <mergeCell ref="D2:E2"/>
    <mergeCell ref="D4:E4"/>
    <mergeCell ref="D6:E6"/>
    <mergeCell ref="D3:E3"/>
    <mergeCell ref="A69:B69"/>
    <mergeCell ref="A76:B76"/>
    <mergeCell ref="A64:B64"/>
    <mergeCell ref="A59:B59"/>
    <mergeCell ref="A51:B51"/>
    <mergeCell ref="A58:F58"/>
    <mergeCell ref="A63:F63"/>
    <mergeCell ref="A52:B52"/>
  </mergeCells>
  <phoneticPr fontId="7" type="noConversion"/>
  <dataValidations xWindow="899" yWindow="407" count="1">
    <dataValidation allowBlank="1" sqref="F7:G8 F1:G4 G13:H13 E68:F68 E24:F24 C1:C4 C61:F64 D108:F108 C43:F43 C41:F41 D42:F42 D49:F49 C50:F50 D74:F74 D57:F57 C58:F58 E75 C109:F112 A110:B112 E101:F101 A7:A12 B10:F12 H1:H9 C6:C9 I10:I12 B1:B9 A1:A5 A101 A107:A108 B105:B109 D39:F40 D53:F53 D59:F60 D65:F67 A52:F52 F75:F77 B76:E77 A76 A75:B75 D51:F51 D44:F45 G14:P68 A82:P88 A92:P98 A113:P65461 D89:F98 G71:P81 A69:P70 B101:B103 A13:B26 C14:F23 C25:F38 C46:F48 A28:B51 C54:F56 A53:B70 B74 A71:F73 C102:F107 G89:P112 D78:F81 A78:B81 A89:A98 B91:B98" xr:uid="{00000000-0002-0000-0100-000000000000}"/>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ignoredErrors>
    <ignoredError sqref="E35" formula="1"/>
    <ignoredError sqref="C25:C2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906E-AACD-D340-A12E-CC3B4A7143E4}">
  <sheetPr>
    <tabColor indexed="18"/>
  </sheetPr>
  <dimension ref="A1:L175"/>
  <sheetViews>
    <sheetView showGridLines="0" zoomScaleNormal="100" zoomScaleSheetLayoutView="75" workbookViewId="0">
      <selection activeCell="D6" sqref="D6:E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127</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110</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3</v>
      </c>
      <c r="D19" s="198">
        <v>975</v>
      </c>
      <c r="E19" s="198">
        <f>C19*D19</f>
        <v>2925</v>
      </c>
      <c r="F19" s="200"/>
      <c r="G19" s="111"/>
      <c r="H19" s="111"/>
      <c r="I19" s="112"/>
      <c r="J19" s="111"/>
      <c r="K19" s="111"/>
      <c r="L19" s="25"/>
    </row>
    <row r="20" spans="1:12" ht="20" customHeight="1">
      <c r="A20" s="215" t="s">
        <v>113</v>
      </c>
      <c r="B20" s="216"/>
      <c r="C20" s="197">
        <v>4</v>
      </c>
      <c r="D20" s="198">
        <v>975</v>
      </c>
      <c r="E20" s="198">
        <f>C20*D20</f>
        <v>3900</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87" t="s">
        <v>103</v>
      </c>
      <c r="B22" s="288"/>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204</v>
      </c>
      <c r="B25" s="153"/>
      <c r="C25" s="154"/>
      <c r="D25" s="155"/>
      <c r="E25" s="155">
        <f>SUM(E18:E23)</f>
        <v>30243.85</v>
      </c>
      <c r="F25" s="156">
        <f>E25</f>
        <v>30243.85</v>
      </c>
      <c r="G25" s="111"/>
      <c r="H25" s="111"/>
      <c r="I25" s="112"/>
      <c r="J25" s="111"/>
      <c r="K25" s="111"/>
      <c r="L25" s="25"/>
    </row>
    <row r="26" spans="1:12" customFormat="1" ht="17" customHeight="1">
      <c r="A26" s="238" t="s">
        <v>203</v>
      </c>
      <c r="B26" s="239"/>
      <c r="C26" s="239"/>
      <c r="D26" s="239"/>
      <c r="E26" s="240">
        <f>-(E25*0.45)</f>
        <v>-13609.7325</v>
      </c>
      <c r="F26" s="240">
        <f>E26</f>
        <v>-13609.7325</v>
      </c>
    </row>
    <row r="27" spans="1:12">
      <c r="A27" s="152" t="s">
        <v>206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c r="D32" s="198"/>
      <c r="E32" s="198"/>
      <c r="F32" s="200"/>
    </row>
    <row r="33" spans="1:12" ht="20" customHeight="1">
      <c r="A33" s="215" t="s">
        <v>113</v>
      </c>
      <c r="B33" s="216"/>
      <c r="C33" s="197">
        <v>4</v>
      </c>
      <c r="D33" s="198">
        <v>783.77</v>
      </c>
      <c r="E33" s="198">
        <f>C33*D33</f>
        <v>3135.08</v>
      </c>
      <c r="F33" s="200"/>
      <c r="G33" s="111"/>
      <c r="H33" s="111"/>
      <c r="I33" s="112"/>
      <c r="J33" s="111"/>
      <c r="K33" s="111"/>
      <c r="L33" s="25"/>
    </row>
    <row r="34" spans="1:12">
      <c r="A34" s="151"/>
      <c r="B34" s="22"/>
      <c r="E34" s="149"/>
      <c r="F34" s="150"/>
    </row>
    <row r="35" spans="1:12">
      <c r="A35" s="152" t="s">
        <v>205</v>
      </c>
      <c r="B35" s="153"/>
      <c r="C35" s="154"/>
      <c r="D35" s="155"/>
      <c r="E35" s="155">
        <f>SUM(E30:E33)</f>
        <v>20378.019999999997</v>
      </c>
      <c r="F35" s="156">
        <f>E35</f>
        <v>20378.019999999997</v>
      </c>
    </row>
    <row r="36" spans="1:12" customFormat="1" ht="17" customHeight="1">
      <c r="A36" s="238" t="s">
        <v>203</v>
      </c>
      <c r="B36" s="239"/>
      <c r="C36" s="239"/>
      <c r="D36" s="239"/>
      <c r="E36" s="240">
        <f>-(E35*0.45)</f>
        <v>-9170.1089999999986</v>
      </c>
      <c r="F36" s="240">
        <f>E36</f>
        <v>-9170.1089999999986</v>
      </c>
    </row>
    <row r="37" spans="1:12">
      <c r="A37" s="152" t="s">
        <v>207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1" t="s">
        <v>70</v>
      </c>
      <c r="B39" s="272"/>
      <c r="C39" s="273"/>
      <c r="D39" s="273"/>
      <c r="E39" s="273"/>
      <c r="F39" s="274"/>
    </row>
    <row r="40" spans="1:12" ht="20" customHeight="1">
      <c r="A40" s="215" t="s">
        <v>111</v>
      </c>
      <c r="B40" s="216"/>
      <c r="C40" s="197">
        <v>15</v>
      </c>
      <c r="D40" s="198">
        <v>1386.67</v>
      </c>
      <c r="E40" s="198">
        <f>C40*D40</f>
        <v>20800.050000000003</v>
      </c>
      <c r="F40" s="200"/>
      <c r="G40" s="111"/>
      <c r="H40" s="111"/>
      <c r="I40" s="112"/>
      <c r="J40" s="111"/>
      <c r="K40" s="111"/>
      <c r="L40" s="25"/>
    </row>
    <row r="41" spans="1:12" ht="20" customHeight="1">
      <c r="A41" s="215" t="s">
        <v>112</v>
      </c>
      <c r="B41" s="216"/>
      <c r="C41" s="197">
        <v>3</v>
      </c>
      <c r="D41" s="198">
        <v>1386.67</v>
      </c>
      <c r="E41" s="198">
        <f>C41*D41</f>
        <v>4160.01</v>
      </c>
      <c r="F41" s="200"/>
      <c r="G41" s="111"/>
      <c r="H41" s="111"/>
      <c r="I41" s="112"/>
      <c r="J41" s="111"/>
      <c r="K41" s="111"/>
      <c r="L41" s="25"/>
    </row>
    <row r="42" spans="1:12" ht="20" customHeight="1">
      <c r="A42" s="215" t="s">
        <v>113</v>
      </c>
      <c r="B42" s="216"/>
      <c r="C42" s="197">
        <v>4</v>
      </c>
      <c r="D42" s="198">
        <v>1386.67</v>
      </c>
      <c r="E42" s="198">
        <f>C42*D42</f>
        <v>5546.68</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208</v>
      </c>
      <c r="B45" s="153"/>
      <c r="C45" s="154"/>
      <c r="D45" s="155"/>
      <c r="E45" s="155">
        <f>SUM(E40:E43)</f>
        <v>31893.410000000003</v>
      </c>
      <c r="F45" s="156">
        <f>E45</f>
        <v>31893.410000000003</v>
      </c>
    </row>
    <row r="46" spans="1:12" customFormat="1" ht="17" customHeight="1">
      <c r="A46" s="238" t="s">
        <v>203</v>
      </c>
      <c r="B46" s="239"/>
      <c r="C46" s="239"/>
      <c r="D46" s="239"/>
      <c r="E46" s="240">
        <f>-(E45*0.45)</f>
        <v>-14352.034500000002</v>
      </c>
      <c r="F46" s="240">
        <f>E46</f>
        <v>-14352.034500000002</v>
      </c>
    </row>
    <row r="47" spans="1:12">
      <c r="A47" s="152" t="s">
        <v>216</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s="21" customFormat="1">
      <c r="A49" s="271" t="s">
        <v>98</v>
      </c>
      <c r="B49" s="272"/>
      <c r="C49" s="273"/>
      <c r="D49" s="273"/>
      <c r="E49" s="273"/>
      <c r="F49" s="274"/>
      <c r="J49" s="110"/>
      <c r="K49" s="22"/>
      <c r="L49" s="27"/>
    </row>
    <row r="50" spans="1:12" ht="20" customHeight="1">
      <c r="A50" s="215" t="s">
        <v>111</v>
      </c>
      <c r="B50" s="216"/>
      <c r="C50" s="197">
        <v>15</v>
      </c>
      <c r="D50" s="198">
        <v>975</v>
      </c>
      <c r="E50" s="198">
        <f>C50*D50</f>
        <v>14625</v>
      </c>
      <c r="F50" s="200"/>
      <c r="G50" s="111"/>
      <c r="H50" s="111"/>
      <c r="I50" s="112"/>
      <c r="J50" s="111"/>
      <c r="K50" s="111"/>
      <c r="L50" s="25"/>
    </row>
    <row r="51" spans="1:12" ht="20" customHeight="1">
      <c r="A51" s="215" t="s">
        <v>113</v>
      </c>
      <c r="B51" s="216"/>
      <c r="C51" s="197">
        <v>4</v>
      </c>
      <c r="D51" s="198">
        <v>975</v>
      </c>
      <c r="E51" s="198">
        <f>C51*D51</f>
        <v>3900</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210</v>
      </c>
      <c r="B54" s="153"/>
      <c r="C54" s="154"/>
      <c r="D54" s="155"/>
      <c r="E54" s="155">
        <f>SUM(E50:E52)</f>
        <v>19500</v>
      </c>
      <c r="F54" s="156">
        <f>E54</f>
        <v>19500</v>
      </c>
      <c r="J54" s="110"/>
      <c r="K54" s="22"/>
      <c r="L54" s="27"/>
    </row>
    <row r="55" spans="1:12" customFormat="1" ht="17" customHeight="1">
      <c r="A55" s="238" t="s">
        <v>203</v>
      </c>
      <c r="B55" s="239"/>
      <c r="C55" s="239"/>
      <c r="D55" s="239"/>
      <c r="E55" s="240">
        <f>-(E54*0.45)</f>
        <v>-8775</v>
      </c>
      <c r="F55" s="240">
        <f>E55</f>
        <v>-8775</v>
      </c>
    </row>
    <row r="56" spans="1:12">
      <c r="A56" s="152" t="s">
        <v>211</v>
      </c>
      <c r="B56" s="153"/>
      <c r="C56" s="154"/>
      <c r="D56" s="155"/>
      <c r="E56" s="155">
        <f>E54+E55</f>
        <v>10725</v>
      </c>
      <c r="F56" s="156">
        <f>E56</f>
        <v>10725</v>
      </c>
      <c r="G56" s="111"/>
      <c r="H56" s="111"/>
      <c r="I56" s="112"/>
      <c r="J56" s="111"/>
      <c r="K56" s="111"/>
      <c r="L56" s="25"/>
    </row>
    <row r="57" spans="1:12" s="21" customFormat="1">
      <c r="A57" s="137"/>
      <c r="B57" s="20"/>
      <c r="C57" s="160"/>
      <c r="D57" s="149"/>
      <c r="E57" s="149"/>
      <c r="F57" s="150"/>
      <c r="J57" s="110"/>
      <c r="K57" s="22"/>
      <c r="L57" s="27"/>
    </row>
    <row r="58" spans="1:12" s="21" customFormat="1">
      <c r="A58" s="271" t="s">
        <v>100</v>
      </c>
      <c r="B58" s="272"/>
      <c r="C58" s="273"/>
      <c r="D58" s="273"/>
      <c r="E58" s="273"/>
      <c r="F58" s="274"/>
      <c r="J58" s="110"/>
      <c r="K58" s="22"/>
      <c r="L58" s="27"/>
    </row>
    <row r="59" spans="1:12" ht="20" customHeight="1">
      <c r="A59" s="215" t="s">
        <v>111</v>
      </c>
      <c r="B59" s="216"/>
      <c r="C59" s="197">
        <v>8</v>
      </c>
      <c r="D59" s="198">
        <v>1386.67</v>
      </c>
      <c r="E59" s="198">
        <f>C59*D59</f>
        <v>11093.36</v>
      </c>
      <c r="F59" s="200"/>
      <c r="G59" s="111"/>
      <c r="H59" s="111"/>
      <c r="I59" s="112"/>
      <c r="J59" s="111"/>
      <c r="K59" s="111"/>
      <c r="L59" s="25"/>
    </row>
    <row r="60" spans="1:12" ht="20" customHeight="1">
      <c r="A60" s="215" t="s">
        <v>113</v>
      </c>
      <c r="B60" s="216"/>
      <c r="C60" s="197">
        <v>4</v>
      </c>
      <c r="D60" s="198">
        <v>1386.67</v>
      </c>
      <c r="E60" s="198">
        <f>C60*D60</f>
        <v>5546.68</v>
      </c>
      <c r="F60" s="200"/>
      <c r="G60" s="111"/>
      <c r="H60" s="111"/>
      <c r="I60" s="112"/>
      <c r="J60" s="111"/>
      <c r="K60" s="111"/>
      <c r="L60" s="25"/>
    </row>
    <row r="61" spans="1:12" ht="20" customHeight="1">
      <c r="A61" s="215" t="s">
        <v>114</v>
      </c>
      <c r="B61" s="216"/>
      <c r="C61" s="197">
        <v>4</v>
      </c>
      <c r="D61" s="198">
        <v>1386.67</v>
      </c>
      <c r="E61" s="198">
        <f>C61*D61</f>
        <v>5546.68</v>
      </c>
      <c r="F61" s="200"/>
      <c r="G61" s="111"/>
      <c r="H61" s="111"/>
      <c r="I61" s="112"/>
      <c r="J61" s="111"/>
      <c r="K61" s="111"/>
      <c r="L61" s="25"/>
    </row>
    <row r="62" spans="1:12" s="21" customFormat="1" ht="21" customHeight="1">
      <c r="A62" s="268" t="s">
        <v>102</v>
      </c>
      <c r="B62" s="269"/>
      <c r="C62" s="197"/>
      <c r="D62" s="198"/>
      <c r="E62" s="198"/>
      <c r="F62" s="200"/>
      <c r="J62" s="110"/>
      <c r="K62" s="22"/>
      <c r="L62" s="27"/>
    </row>
    <row r="63" spans="1:12" ht="20" customHeight="1">
      <c r="A63" s="215" t="s">
        <v>113</v>
      </c>
      <c r="B63" s="216"/>
      <c r="C63" s="197">
        <v>4</v>
      </c>
      <c r="D63" s="198">
        <v>783.77</v>
      </c>
      <c r="E63" s="198">
        <f>C63*D63</f>
        <v>3135.08</v>
      </c>
      <c r="F63" s="200"/>
      <c r="G63" s="111"/>
      <c r="H63" s="111"/>
      <c r="I63" s="112"/>
      <c r="J63" s="111"/>
      <c r="K63" s="111"/>
      <c r="L63" s="25"/>
    </row>
    <row r="64" spans="1:12" s="21" customFormat="1">
      <c r="A64" s="137"/>
      <c r="B64" s="20"/>
      <c r="C64" s="160"/>
      <c r="D64" s="149"/>
      <c r="E64" s="149"/>
      <c r="F64" s="150"/>
      <c r="J64" s="110"/>
      <c r="K64" s="22"/>
      <c r="L64" s="27"/>
    </row>
    <row r="65" spans="1:12">
      <c r="A65" s="152" t="s">
        <v>212</v>
      </c>
      <c r="B65" s="153"/>
      <c r="C65" s="154"/>
      <c r="D65" s="155"/>
      <c r="E65" s="155">
        <f>SUM(E59:E63)</f>
        <v>25321.800000000003</v>
      </c>
      <c r="F65" s="156">
        <f>E65</f>
        <v>25321.800000000003</v>
      </c>
    </row>
    <row r="66" spans="1:12" customFormat="1" ht="17" customHeight="1">
      <c r="A66" s="238" t="s">
        <v>203</v>
      </c>
      <c r="B66" s="239"/>
      <c r="C66" s="239"/>
      <c r="D66" s="239"/>
      <c r="E66" s="240">
        <f>-(E65*0.45)</f>
        <v>-11394.810000000001</v>
      </c>
      <c r="F66" s="240">
        <f>E66</f>
        <v>-11394.810000000001</v>
      </c>
    </row>
    <row r="67" spans="1:12">
      <c r="A67" s="152" t="s">
        <v>213</v>
      </c>
      <c r="B67" s="153"/>
      <c r="C67" s="154"/>
      <c r="D67" s="155"/>
      <c r="E67" s="155">
        <f>E65+E66</f>
        <v>13926.990000000002</v>
      </c>
      <c r="F67" s="156">
        <f>E67</f>
        <v>13926.990000000002</v>
      </c>
      <c r="G67" s="111"/>
      <c r="H67" s="111"/>
      <c r="I67" s="112"/>
      <c r="J67" s="111"/>
      <c r="K67" s="111"/>
      <c r="L67" s="25"/>
    </row>
    <row r="68" spans="1:12">
      <c r="A68" s="137"/>
      <c r="C68" s="160"/>
      <c r="D68" s="149"/>
      <c r="E68" s="149"/>
      <c r="F68" s="150"/>
    </row>
    <row r="69" spans="1:12">
      <c r="A69" s="165"/>
      <c r="B69" s="166"/>
      <c r="C69" s="167"/>
      <c r="D69" s="168"/>
      <c r="E69" s="168"/>
      <c r="F69" s="169"/>
    </row>
    <row r="70" spans="1:12">
      <c r="A70" s="143" t="s">
        <v>165</v>
      </c>
      <c r="B70" s="144"/>
      <c r="C70" s="145"/>
      <c r="D70" s="146"/>
      <c r="E70" s="147"/>
      <c r="F70" s="148"/>
    </row>
    <row r="71" spans="1:12" ht="20" customHeight="1">
      <c r="A71" s="215" t="s">
        <v>111</v>
      </c>
      <c r="B71" s="216"/>
      <c r="C71" s="197">
        <v>11</v>
      </c>
      <c r="D71" s="198">
        <v>783.77</v>
      </c>
      <c r="E71" s="198">
        <f>C71*D71</f>
        <v>8621.4699999999993</v>
      </c>
      <c r="F71" s="200"/>
      <c r="G71" s="111"/>
      <c r="H71" s="111"/>
      <c r="I71" s="112"/>
      <c r="J71" s="111"/>
      <c r="K71" s="111"/>
      <c r="L71" s="25"/>
    </row>
    <row r="72" spans="1:12" ht="20" customHeight="1">
      <c r="A72" s="215" t="s">
        <v>113</v>
      </c>
      <c r="B72" s="216"/>
      <c r="C72" s="197">
        <v>4</v>
      </c>
      <c r="D72" s="198">
        <v>783.77</v>
      </c>
      <c r="E72" s="198">
        <f>C72*D72</f>
        <v>3135.08</v>
      </c>
      <c r="F72" s="200"/>
      <c r="G72" s="111"/>
      <c r="H72" s="111"/>
      <c r="I72" s="112"/>
      <c r="J72" s="111"/>
      <c r="K72" s="111"/>
      <c r="L72" s="25"/>
    </row>
    <row r="73" spans="1:12" ht="20" customHeight="1">
      <c r="A73" s="215" t="s">
        <v>114</v>
      </c>
      <c r="B73" s="216"/>
      <c r="C73" s="197">
        <v>4</v>
      </c>
      <c r="D73" s="198">
        <v>783.77</v>
      </c>
      <c r="E73" s="198">
        <f>C73*D73</f>
        <v>3135.08</v>
      </c>
      <c r="F73" s="200"/>
      <c r="G73" s="111"/>
      <c r="H73" s="111"/>
      <c r="I73" s="112"/>
      <c r="J73" s="111"/>
      <c r="K73" s="111"/>
      <c r="L73" s="25"/>
    </row>
    <row r="74" spans="1:12">
      <c r="A74" s="137"/>
      <c r="F74" s="150"/>
    </row>
    <row r="75" spans="1:12">
      <c r="A75" s="152" t="s">
        <v>214</v>
      </c>
      <c r="B75" s="153"/>
      <c r="C75" s="154"/>
      <c r="D75" s="155"/>
      <c r="E75" s="155">
        <f>SUM(E71:E73)</f>
        <v>14891.63</v>
      </c>
      <c r="F75" s="156">
        <f>E75</f>
        <v>14891.63</v>
      </c>
    </row>
    <row r="76" spans="1:12" customFormat="1" ht="17" customHeight="1">
      <c r="A76" s="238" t="s">
        <v>203</v>
      </c>
      <c r="B76" s="239"/>
      <c r="C76" s="239"/>
      <c r="D76" s="239"/>
      <c r="E76" s="240">
        <f>-(E75*0.45)</f>
        <v>-6701.2334999999994</v>
      </c>
      <c r="F76" s="240">
        <f>E76</f>
        <v>-6701.2334999999994</v>
      </c>
    </row>
    <row r="77" spans="1:12">
      <c r="A77" s="152" t="s">
        <v>215</v>
      </c>
      <c r="B77" s="153"/>
      <c r="C77" s="154"/>
      <c r="D77" s="155"/>
      <c r="E77" s="155">
        <f>E75+E76</f>
        <v>8190.3964999999998</v>
      </c>
      <c r="F77" s="156">
        <f>E77</f>
        <v>8190.3964999999998</v>
      </c>
      <c r="G77" s="111"/>
      <c r="H77" s="111"/>
      <c r="I77" s="112"/>
      <c r="J77" s="111"/>
      <c r="K77" s="111"/>
      <c r="L77" s="25"/>
    </row>
    <row r="78" spans="1:12" s="21" customFormat="1">
      <c r="A78" s="22"/>
      <c r="B78" s="188"/>
      <c r="C78" s="189"/>
      <c r="D78" s="190"/>
      <c r="E78" s="190"/>
      <c r="F78" s="191"/>
      <c r="J78" s="110"/>
      <c r="K78" s="22"/>
      <c r="L78" s="27"/>
    </row>
    <row r="79" spans="1:12" s="21" customFormat="1" ht="14" thickBot="1">
      <c r="A79" s="22"/>
      <c r="B79" s="188"/>
      <c r="C79" s="189"/>
      <c r="D79" s="190"/>
      <c r="E79" s="190"/>
      <c r="F79" s="191"/>
      <c r="J79" s="110"/>
      <c r="K79" s="22"/>
      <c r="L79" s="27"/>
    </row>
    <row r="80" spans="1:12" ht="14" thickBot="1">
      <c r="A80" s="220" t="s">
        <v>149</v>
      </c>
      <c r="B80" s="221"/>
      <c r="C80" s="222"/>
      <c r="D80" s="223"/>
      <c r="E80" s="224"/>
      <c r="F80" s="225"/>
      <c r="G80" s="111"/>
      <c r="H80" s="111"/>
      <c r="I80" s="112"/>
      <c r="J80" s="111"/>
      <c r="K80" s="111"/>
      <c r="L80" s="25"/>
    </row>
    <row r="81" spans="1:12">
      <c r="A81" s="226" t="s">
        <v>116</v>
      </c>
      <c r="B81" s="227"/>
      <c r="C81" s="228"/>
      <c r="D81" s="229"/>
      <c r="E81" s="230"/>
      <c r="F81" s="231"/>
      <c r="G81" s="111"/>
      <c r="H81" s="111"/>
      <c r="I81" s="112"/>
      <c r="J81" s="111"/>
      <c r="K81" s="111"/>
      <c r="L81" s="25"/>
    </row>
    <row r="82" spans="1:12" ht="20" customHeight="1">
      <c r="A82" s="236" t="s">
        <v>150</v>
      </c>
      <c r="B82" s="216"/>
      <c r="C82" s="197"/>
      <c r="D82" s="198"/>
      <c r="E82" s="198"/>
      <c r="F82" s="200"/>
      <c r="G82" s="111"/>
      <c r="H82" s="111"/>
      <c r="I82" s="112"/>
      <c r="J82" s="111"/>
      <c r="K82" s="111"/>
      <c r="L82" s="25"/>
    </row>
    <row r="83" spans="1:12" ht="20" customHeight="1">
      <c r="A83" s="215" t="s">
        <v>166</v>
      </c>
      <c r="B83" s="216"/>
      <c r="C83" s="197">
        <v>1</v>
      </c>
      <c r="D83" s="198">
        <v>35422.230000000003</v>
      </c>
      <c r="E83" s="198">
        <f>C83*D83</f>
        <v>35422.230000000003</v>
      </c>
      <c r="F83" s="200"/>
      <c r="G83" s="111"/>
      <c r="H83" s="111"/>
      <c r="I83" s="112"/>
      <c r="J83" s="111"/>
      <c r="K83" s="111"/>
      <c r="L83" s="25"/>
    </row>
    <row r="84" spans="1:12" ht="20" customHeight="1">
      <c r="A84" s="215" t="s">
        <v>192</v>
      </c>
      <c r="B84" s="216"/>
      <c r="C84" s="197">
        <v>2</v>
      </c>
      <c r="D84" s="198">
        <v>4087.19</v>
      </c>
      <c r="E84" s="198">
        <f>C84*D84</f>
        <v>8174.38</v>
      </c>
      <c r="F84" s="200"/>
      <c r="G84" s="111"/>
      <c r="H84" s="111"/>
      <c r="I84" s="112"/>
      <c r="J84" s="111"/>
      <c r="K84" s="111"/>
      <c r="L84" s="25"/>
    </row>
    <row r="85" spans="1:12" ht="20" customHeight="1">
      <c r="A85" s="236" t="s">
        <v>151</v>
      </c>
      <c r="B85" s="216"/>
      <c r="C85" s="197"/>
      <c r="D85" s="198"/>
      <c r="E85" s="198"/>
      <c r="F85" s="200"/>
      <c r="G85" s="111"/>
      <c r="H85" s="111"/>
      <c r="I85" s="112"/>
      <c r="J85" s="111"/>
      <c r="K85" s="111"/>
      <c r="L85" s="25"/>
    </row>
    <row r="86" spans="1:12" ht="20" customHeight="1">
      <c r="A86" s="215" t="s">
        <v>219</v>
      </c>
      <c r="B86" s="216"/>
      <c r="C86" s="197">
        <v>0</v>
      </c>
      <c r="D86" s="198">
        <v>0</v>
      </c>
      <c r="E86" s="198">
        <f t="shared" ref="E86:E89" si="0">C86*D86</f>
        <v>0</v>
      </c>
      <c r="F86" s="200"/>
      <c r="G86" s="111"/>
      <c r="H86" s="111"/>
      <c r="I86" s="112"/>
      <c r="J86" s="111"/>
      <c r="K86" s="111"/>
      <c r="L86" s="25"/>
    </row>
    <row r="87" spans="1:12" ht="20" customHeight="1">
      <c r="A87" s="215" t="s">
        <v>51</v>
      </c>
      <c r="B87" s="216"/>
      <c r="C87" s="197">
        <v>1</v>
      </c>
      <c r="D87" s="198">
        <v>16348.76</v>
      </c>
      <c r="E87" s="198">
        <f t="shared" si="0"/>
        <v>16348.76</v>
      </c>
      <c r="F87" s="200"/>
      <c r="G87" s="111"/>
      <c r="H87" s="111"/>
      <c r="I87" s="237"/>
      <c r="J87" s="111"/>
      <c r="K87" s="111"/>
      <c r="L87" s="25"/>
    </row>
    <row r="88" spans="1:12" ht="20" customHeight="1">
      <c r="A88" s="215" t="s">
        <v>167</v>
      </c>
      <c r="B88" s="216"/>
      <c r="C88" s="197">
        <v>1</v>
      </c>
      <c r="D88" s="198">
        <v>1226.1600000000001</v>
      </c>
      <c r="E88" s="198">
        <f t="shared" si="0"/>
        <v>1226.1600000000001</v>
      </c>
      <c r="F88" s="200"/>
      <c r="G88" s="111"/>
      <c r="H88" s="111"/>
      <c r="I88" s="112"/>
      <c r="J88" s="111"/>
      <c r="K88" s="111"/>
      <c r="L88" s="25"/>
    </row>
    <row r="89" spans="1:12" ht="20" customHeight="1">
      <c r="A89" s="215" t="s">
        <v>168</v>
      </c>
      <c r="B89" s="216"/>
      <c r="C89" s="197">
        <v>1</v>
      </c>
      <c r="D89" s="198">
        <v>1226.1600000000001</v>
      </c>
      <c r="E89" s="198">
        <f t="shared" si="0"/>
        <v>1226.1600000000001</v>
      </c>
      <c r="F89" s="200"/>
      <c r="G89" s="111"/>
      <c r="H89" s="111"/>
      <c r="I89" s="112"/>
      <c r="J89" s="111"/>
      <c r="K89" s="111"/>
      <c r="L89" s="25"/>
    </row>
    <row r="90" spans="1:12" ht="20" customHeight="1">
      <c r="A90" s="215" t="s">
        <v>169</v>
      </c>
      <c r="B90" s="216"/>
      <c r="C90" s="197">
        <v>1</v>
      </c>
      <c r="D90" s="198">
        <v>600</v>
      </c>
      <c r="E90" s="198">
        <f>C90*D90</f>
        <v>600</v>
      </c>
      <c r="F90" s="200"/>
      <c r="G90" s="111"/>
      <c r="H90" s="111"/>
      <c r="I90" s="112"/>
      <c r="J90" s="111"/>
      <c r="K90" s="111"/>
      <c r="L90" s="25"/>
    </row>
    <row r="91" spans="1:12">
      <c r="A91" s="161"/>
      <c r="B91" s="184"/>
      <c r="D91" s="149"/>
      <c r="E91" s="149"/>
      <c r="F91" s="185"/>
      <c r="G91" s="111"/>
      <c r="H91" s="111"/>
      <c r="I91" s="112"/>
      <c r="J91" s="111"/>
      <c r="K91" s="111"/>
      <c r="L91" s="25"/>
    </row>
    <row r="92" spans="1:12">
      <c r="A92" s="152" t="s">
        <v>119</v>
      </c>
      <c r="B92" s="153"/>
      <c r="C92" s="154"/>
      <c r="D92" s="155"/>
      <c r="E92" s="155">
        <f>SUM(E82:E90)</f>
        <v>62997.69000000001</v>
      </c>
      <c r="F92" s="156">
        <f>E92</f>
        <v>62997.69000000001</v>
      </c>
      <c r="G92" s="111"/>
      <c r="H92" s="111"/>
      <c r="I92" s="112"/>
      <c r="J92" s="111"/>
      <c r="K92" s="111"/>
      <c r="L92" s="25"/>
    </row>
    <row r="93" spans="1:12">
      <c r="A93" s="161"/>
      <c r="B93" s="184"/>
      <c r="C93" s="167"/>
      <c r="D93" s="149"/>
      <c r="E93" s="149"/>
      <c r="F93" s="185"/>
      <c r="G93" s="111"/>
      <c r="H93" s="111"/>
      <c r="I93" s="112"/>
      <c r="J93" s="111"/>
      <c r="K93" s="111"/>
      <c r="L93" s="25"/>
    </row>
    <row r="94" spans="1:12">
      <c r="A94" s="226" t="s">
        <v>117</v>
      </c>
      <c r="B94" s="227"/>
      <c r="C94" s="228"/>
      <c r="D94" s="229"/>
      <c r="E94" s="230"/>
      <c r="F94" s="231"/>
      <c r="G94" s="111"/>
      <c r="H94" s="111"/>
      <c r="I94" s="112"/>
      <c r="J94" s="111"/>
      <c r="K94" s="111"/>
      <c r="L94" s="25"/>
    </row>
    <row r="95" spans="1:12" ht="20" customHeight="1">
      <c r="A95" s="236" t="s">
        <v>152</v>
      </c>
      <c r="B95" s="216"/>
      <c r="C95" s="197"/>
      <c r="D95" s="198"/>
      <c r="E95" s="198"/>
      <c r="F95" s="200"/>
      <c r="G95" s="111"/>
      <c r="H95" s="111"/>
      <c r="I95" s="112"/>
      <c r="J95" s="111"/>
      <c r="K95" s="111"/>
      <c r="L95" s="25"/>
    </row>
    <row r="96" spans="1:12" ht="32" customHeight="1">
      <c r="A96" s="215" t="s">
        <v>186</v>
      </c>
      <c r="B96" s="216"/>
      <c r="C96" s="197">
        <v>200</v>
      </c>
      <c r="D96" s="198">
        <v>80.38</v>
      </c>
      <c r="E96" s="198">
        <f>C96*D96</f>
        <v>16076</v>
      </c>
      <c r="F96" s="200"/>
      <c r="G96" s="111"/>
      <c r="H96" s="111"/>
      <c r="I96" s="237"/>
      <c r="J96" s="111"/>
      <c r="K96" s="111"/>
      <c r="L96" s="25"/>
    </row>
    <row r="97" spans="1:12" ht="20" customHeight="1">
      <c r="A97" s="293" t="s">
        <v>153</v>
      </c>
      <c r="B97" s="294"/>
      <c r="C97" s="197"/>
      <c r="D97" s="198"/>
      <c r="E97" s="198"/>
      <c r="F97" s="200"/>
    </row>
    <row r="98" spans="1:12" ht="20" customHeight="1">
      <c r="A98" s="215" t="s">
        <v>187</v>
      </c>
      <c r="B98" s="216"/>
      <c r="C98" s="197">
        <v>200</v>
      </c>
      <c r="D98" s="198">
        <v>34.1</v>
      </c>
      <c r="E98" s="198">
        <f>C98*D98</f>
        <v>6820</v>
      </c>
      <c r="F98" s="200"/>
      <c r="G98" s="111"/>
      <c r="H98" s="111"/>
      <c r="I98" s="237"/>
      <c r="J98" s="111"/>
      <c r="K98" s="111"/>
      <c r="L98" s="25"/>
    </row>
    <row r="99" spans="1:12" ht="20" customHeight="1">
      <c r="A99" s="215"/>
      <c r="B99" s="216"/>
      <c r="C99" s="197"/>
      <c r="D99" s="198"/>
      <c r="E99" s="198"/>
      <c r="F99" s="200"/>
      <c r="G99" s="111"/>
      <c r="H99" s="111"/>
      <c r="I99" s="112"/>
      <c r="J99" s="111"/>
      <c r="K99" s="111"/>
      <c r="L99" s="25"/>
    </row>
    <row r="100" spans="1:12">
      <c r="A100" s="151"/>
      <c r="B100" s="22"/>
      <c r="E100" s="149"/>
      <c r="F100" s="150"/>
    </row>
    <row r="101" spans="1:12">
      <c r="A101" s="152" t="s">
        <v>120</v>
      </c>
      <c r="B101" s="153"/>
      <c r="C101" s="154"/>
      <c r="D101" s="155"/>
      <c r="E101" s="155">
        <f>SUM(E95:E99)</f>
        <v>22896</v>
      </c>
      <c r="F101" s="156">
        <f>E101</f>
        <v>22896</v>
      </c>
    </row>
    <row r="102" spans="1:12">
      <c r="A102" s="137"/>
      <c r="E102" s="149"/>
      <c r="F102" s="150"/>
    </row>
    <row r="103" spans="1:12">
      <c r="A103" s="289" t="s">
        <v>121</v>
      </c>
      <c r="B103" s="290"/>
      <c r="C103" s="291"/>
      <c r="D103" s="291"/>
      <c r="E103" s="291"/>
      <c r="F103" s="292"/>
    </row>
    <row r="104" spans="1:12" ht="20" customHeight="1">
      <c r="A104" s="236" t="s">
        <v>154</v>
      </c>
      <c r="B104" s="216"/>
      <c r="C104" s="197"/>
      <c r="D104" s="198"/>
      <c r="E104" s="198"/>
      <c r="F104" s="200"/>
      <c r="G104" s="111"/>
      <c r="H104" s="111"/>
      <c r="I104" s="112"/>
      <c r="J104" s="111"/>
      <c r="K104" s="111"/>
      <c r="L104" s="25"/>
    </row>
    <row r="105" spans="1:12" ht="20" customHeight="1">
      <c r="A105" s="215" t="s">
        <v>156</v>
      </c>
      <c r="B105" s="216"/>
      <c r="C105" s="197">
        <v>1</v>
      </c>
      <c r="D105" s="198">
        <v>2500</v>
      </c>
      <c r="E105" s="198">
        <f>C105*D105</f>
        <v>2500</v>
      </c>
      <c r="F105" s="200"/>
      <c r="G105" s="111"/>
      <c r="H105" s="111"/>
      <c r="I105" s="112"/>
      <c r="J105" s="111"/>
      <c r="K105" s="111"/>
      <c r="L105" s="25"/>
    </row>
    <row r="106" spans="1:12" ht="20" customHeight="1">
      <c r="A106" s="236" t="s">
        <v>155</v>
      </c>
      <c r="B106" s="216"/>
      <c r="C106" s="197"/>
      <c r="D106" s="198"/>
      <c r="E106" s="198"/>
      <c r="F106" s="200"/>
      <c r="G106" s="111"/>
      <c r="H106" s="111"/>
      <c r="I106" s="112"/>
      <c r="J106" s="111"/>
      <c r="K106" s="111"/>
      <c r="L106" s="25"/>
    </row>
    <row r="107" spans="1:12" ht="20" customHeight="1">
      <c r="A107" s="215" t="s">
        <v>157</v>
      </c>
      <c r="B107" s="216"/>
      <c r="C107" s="197">
        <v>1</v>
      </c>
      <c r="D107" s="198">
        <v>1500</v>
      </c>
      <c r="E107" s="198">
        <f>C107*D107</f>
        <v>1500</v>
      </c>
      <c r="F107" s="200"/>
      <c r="G107" s="111"/>
      <c r="H107" s="111"/>
      <c r="I107" s="112"/>
      <c r="J107" s="111"/>
      <c r="K107" s="111"/>
      <c r="L107" s="25"/>
    </row>
    <row r="108" spans="1:12">
      <c r="A108" s="187"/>
      <c r="B108" s="186"/>
      <c r="C108" s="157"/>
      <c r="D108" s="157"/>
      <c r="E108" s="157"/>
      <c r="F108" s="158"/>
    </row>
    <row r="109" spans="1:12">
      <c r="A109" s="152" t="s">
        <v>122</v>
      </c>
      <c r="B109" s="153"/>
      <c r="C109" s="154"/>
      <c r="D109" s="155"/>
      <c r="E109" s="155">
        <f>SUM(E104:E107)</f>
        <v>4000</v>
      </c>
      <c r="F109" s="156">
        <f>E109</f>
        <v>4000</v>
      </c>
    </row>
    <row r="110" spans="1:12">
      <c r="A110" s="187"/>
      <c r="B110" s="186"/>
      <c r="C110" s="157"/>
      <c r="D110" s="157"/>
      <c r="E110" s="157"/>
      <c r="F110" s="158"/>
    </row>
    <row r="111" spans="1:12" s="21" customFormat="1">
      <c r="A111" s="289" t="s">
        <v>176</v>
      </c>
      <c r="B111" s="290"/>
      <c r="C111" s="291"/>
      <c r="D111" s="291"/>
      <c r="E111" s="291"/>
      <c r="F111" s="292"/>
      <c r="J111" s="110"/>
      <c r="K111" s="22"/>
      <c r="L111" s="27"/>
    </row>
    <row r="112" spans="1:12" ht="20" customHeight="1">
      <c r="A112" s="215" t="s">
        <v>170</v>
      </c>
      <c r="B112" s="216"/>
      <c r="C112" s="197">
        <v>1</v>
      </c>
      <c r="D112" s="198">
        <v>26000</v>
      </c>
      <c r="E112" s="198">
        <f t="shared" ref="E112:E117" si="1">C112*D112</f>
        <v>26000</v>
      </c>
      <c r="F112" s="200"/>
      <c r="G112" s="111"/>
      <c r="H112" s="111"/>
      <c r="I112" s="112"/>
      <c r="J112" s="111"/>
      <c r="K112" s="111"/>
      <c r="L112" s="25"/>
    </row>
    <row r="113" spans="1:12" ht="20" customHeight="1">
      <c r="A113" s="215" t="s">
        <v>171</v>
      </c>
      <c r="B113" s="216"/>
      <c r="C113" s="197">
        <v>1</v>
      </c>
      <c r="D113" s="198">
        <v>6500</v>
      </c>
      <c r="E113" s="198">
        <f t="shared" si="1"/>
        <v>6500</v>
      </c>
      <c r="F113" s="200"/>
      <c r="G113" s="111"/>
      <c r="H113" s="111"/>
      <c r="I113" s="112"/>
      <c r="J113" s="111"/>
      <c r="K113" s="111"/>
      <c r="L113" s="25"/>
    </row>
    <row r="114" spans="1:12" ht="20" customHeight="1">
      <c r="A114" s="215" t="s">
        <v>172</v>
      </c>
      <c r="B114" s="216"/>
      <c r="C114" s="197">
        <v>1</v>
      </c>
      <c r="D114" s="198">
        <v>13000</v>
      </c>
      <c r="E114" s="198">
        <f t="shared" si="1"/>
        <v>13000</v>
      </c>
      <c r="F114" s="200"/>
      <c r="G114" s="111"/>
      <c r="H114" s="111"/>
      <c r="I114" s="112"/>
      <c r="J114" s="111"/>
      <c r="K114" s="111"/>
      <c r="L114" s="25"/>
    </row>
    <row r="115" spans="1:12" ht="20" customHeight="1">
      <c r="A115" s="215" t="s">
        <v>188</v>
      </c>
      <c r="B115" s="216"/>
      <c r="C115" s="197">
        <v>1</v>
      </c>
      <c r="D115" s="198">
        <v>19500</v>
      </c>
      <c r="E115" s="198">
        <f t="shared" si="1"/>
        <v>19500</v>
      </c>
      <c r="F115" s="200"/>
      <c r="G115" s="111"/>
      <c r="H115" s="111"/>
      <c r="I115" s="237"/>
      <c r="J115" s="111"/>
      <c r="K115" s="111"/>
      <c r="L115" s="25"/>
    </row>
    <row r="116" spans="1:12" ht="20" customHeight="1">
      <c r="A116" s="215" t="s">
        <v>173</v>
      </c>
      <c r="B116" s="216"/>
      <c r="C116" s="197">
        <v>1</v>
      </c>
      <c r="D116" s="198">
        <v>715</v>
      </c>
      <c r="E116" s="198">
        <f t="shared" si="1"/>
        <v>715</v>
      </c>
      <c r="F116" s="200"/>
      <c r="G116" s="111"/>
      <c r="H116" s="111"/>
      <c r="I116" s="112"/>
      <c r="J116" s="111"/>
      <c r="K116" s="111"/>
      <c r="L116" s="25"/>
    </row>
    <row r="117" spans="1:12" ht="20" customHeight="1">
      <c r="A117" s="215" t="s">
        <v>174</v>
      </c>
      <c r="B117" s="216"/>
      <c r="C117" s="197">
        <v>1</v>
      </c>
      <c r="D117" s="198">
        <v>715</v>
      </c>
      <c r="E117" s="198">
        <f t="shared" si="1"/>
        <v>715</v>
      </c>
      <c r="F117" s="200"/>
      <c r="G117" s="111"/>
      <c r="H117" s="111"/>
      <c r="I117" s="112"/>
      <c r="J117" s="111"/>
      <c r="K117" s="111"/>
      <c r="L117" s="25"/>
    </row>
    <row r="118" spans="1:12" ht="20" customHeight="1">
      <c r="A118" s="215" t="s">
        <v>252</v>
      </c>
      <c r="B118" s="216"/>
      <c r="C118" s="197">
        <v>2</v>
      </c>
      <c r="D118" s="198">
        <v>3000</v>
      </c>
      <c r="E118" s="198">
        <f>C118*D118</f>
        <v>6000</v>
      </c>
      <c r="F118" s="200"/>
      <c r="G118" s="111"/>
      <c r="H118" s="111"/>
      <c r="I118" s="237"/>
      <c r="J118" s="111"/>
      <c r="K118" s="111"/>
      <c r="L118" s="25"/>
    </row>
    <row r="119" spans="1:12" ht="20" customHeight="1">
      <c r="A119" s="215" t="s">
        <v>253</v>
      </c>
      <c r="B119" s="216"/>
      <c r="C119" s="197">
        <v>1</v>
      </c>
      <c r="D119" s="198">
        <v>650</v>
      </c>
      <c r="E119" s="198">
        <f>C119*D119</f>
        <v>650</v>
      </c>
      <c r="F119" s="200"/>
      <c r="G119" s="111"/>
      <c r="H119" s="111"/>
      <c r="I119" s="237"/>
      <c r="J119" s="111"/>
      <c r="K119" s="111"/>
      <c r="L119" s="25"/>
    </row>
    <row r="120" spans="1:12" ht="20" customHeight="1">
      <c r="A120" s="215" t="s">
        <v>254</v>
      </c>
      <c r="B120" s="216"/>
      <c r="C120" s="197">
        <v>1</v>
      </c>
      <c r="D120" s="198">
        <v>325</v>
      </c>
      <c r="E120" s="198">
        <f>C120*D120</f>
        <v>325</v>
      </c>
      <c r="F120" s="200"/>
      <c r="G120" s="111"/>
      <c r="H120" s="111"/>
      <c r="I120" s="237"/>
      <c r="J120" s="111"/>
      <c r="K120" s="111"/>
      <c r="L120" s="25"/>
    </row>
    <row r="121" spans="1:12" s="21" customFormat="1">
      <c r="A121" s="137"/>
      <c r="B121" s="20"/>
      <c r="C121" s="160"/>
      <c r="D121" s="149"/>
      <c r="E121" s="149"/>
      <c r="F121" s="150"/>
      <c r="J121" s="110"/>
      <c r="K121" s="22"/>
      <c r="L121" s="27"/>
    </row>
    <row r="122" spans="1:12" s="21" customFormat="1">
      <c r="A122" s="152" t="s">
        <v>123</v>
      </c>
      <c r="B122" s="153"/>
      <c r="C122" s="154"/>
      <c r="D122" s="155"/>
      <c r="E122" s="155">
        <f>SUM(E112:E120)</f>
        <v>73405</v>
      </c>
      <c r="F122" s="156">
        <f>E122</f>
        <v>73405</v>
      </c>
      <c r="J122" s="110"/>
      <c r="K122" s="22"/>
      <c r="L122" s="27"/>
    </row>
    <row r="123" spans="1:12" s="21" customFormat="1">
      <c r="A123" s="137"/>
      <c r="B123" s="20"/>
      <c r="C123" s="160"/>
      <c r="D123" s="149"/>
      <c r="E123" s="149"/>
      <c r="F123" s="150"/>
      <c r="J123" s="110"/>
      <c r="K123" s="22"/>
      <c r="L123" s="27"/>
    </row>
    <row r="124" spans="1:12" s="21" customFormat="1">
      <c r="A124" s="289" t="s">
        <v>177</v>
      </c>
      <c r="B124" s="290"/>
      <c r="C124" s="291"/>
      <c r="D124" s="291"/>
      <c r="E124" s="291"/>
      <c r="F124" s="292"/>
      <c r="J124" s="110"/>
      <c r="K124" s="22"/>
      <c r="L124" s="27"/>
    </row>
    <row r="125" spans="1:12" ht="20" customHeight="1">
      <c r="A125" s="215" t="s">
        <v>175</v>
      </c>
      <c r="B125" s="216"/>
      <c r="C125" s="197">
        <v>1</v>
      </c>
      <c r="D125" s="198">
        <v>1200</v>
      </c>
      <c r="E125" s="198">
        <f t="shared" ref="E125" si="2">C125*D125</f>
        <v>1200</v>
      </c>
      <c r="F125" s="200"/>
      <c r="G125" s="111"/>
      <c r="H125" s="111"/>
      <c r="I125" s="112"/>
      <c r="J125" s="111"/>
      <c r="K125" s="111"/>
      <c r="L125" s="25"/>
    </row>
    <row r="126" spans="1:12" s="21" customFormat="1">
      <c r="A126" s="137"/>
      <c r="B126" s="20"/>
      <c r="C126" s="160"/>
      <c r="D126" s="149"/>
      <c r="E126" s="149"/>
      <c r="F126" s="150"/>
      <c r="J126" s="110"/>
      <c r="K126" s="22"/>
      <c r="L126" s="27"/>
    </row>
    <row r="127" spans="1:12">
      <c r="A127" s="152" t="s">
        <v>124</v>
      </c>
      <c r="B127" s="153"/>
      <c r="C127" s="154"/>
      <c r="D127" s="155"/>
      <c r="E127" s="155">
        <f>SUM(E125:E125)</f>
        <v>1200</v>
      </c>
      <c r="F127" s="156">
        <f>E127</f>
        <v>1200</v>
      </c>
    </row>
    <row r="128" spans="1:12">
      <c r="A128" s="137"/>
      <c r="C128" s="160"/>
      <c r="D128" s="149"/>
      <c r="E128" s="149"/>
      <c r="F128" s="150"/>
    </row>
    <row r="129" spans="1:12">
      <c r="A129" s="226" t="s">
        <v>178</v>
      </c>
      <c r="B129" s="227"/>
      <c r="C129" s="228"/>
      <c r="D129" s="229"/>
      <c r="E129" s="230"/>
      <c r="F129" s="231"/>
    </row>
    <row r="130" spans="1:12" ht="20" customHeight="1">
      <c r="A130" s="215" t="s">
        <v>255</v>
      </c>
      <c r="B130" s="216"/>
      <c r="C130" s="197">
        <v>1</v>
      </c>
      <c r="D130" s="198">
        <v>22000</v>
      </c>
      <c r="E130" s="198">
        <f>C130*D130</f>
        <v>22000</v>
      </c>
      <c r="F130" s="200"/>
      <c r="G130" s="111"/>
      <c r="H130" s="111"/>
      <c r="I130" s="112"/>
      <c r="J130" s="111"/>
      <c r="K130" s="111"/>
      <c r="L130" s="25"/>
    </row>
    <row r="131" spans="1:12">
      <c r="A131" s="137"/>
      <c r="F131" s="150"/>
    </row>
    <row r="132" spans="1:12">
      <c r="A132" s="152" t="s">
        <v>125</v>
      </c>
      <c r="B132" s="153"/>
      <c r="C132" s="154"/>
      <c r="D132" s="155"/>
      <c r="E132" s="155">
        <f>SUM(E130:E130)</f>
        <v>22000</v>
      </c>
      <c r="F132" s="156">
        <f>E132</f>
        <v>22000</v>
      </c>
    </row>
    <row r="133" spans="1:12" s="21" customFormat="1">
      <c r="A133" s="22"/>
      <c r="B133" s="22"/>
      <c r="C133" s="22"/>
      <c r="D133" s="22"/>
      <c r="E133" s="22"/>
      <c r="F133" s="140"/>
      <c r="J133" s="110"/>
      <c r="K133" s="22"/>
      <c r="L133" s="27"/>
    </row>
    <row r="134" spans="1:12">
      <c r="A134" s="226" t="s">
        <v>179</v>
      </c>
      <c r="B134" s="227"/>
      <c r="C134" s="228"/>
      <c r="D134" s="229"/>
      <c r="E134" s="230"/>
      <c r="F134" s="231"/>
    </row>
    <row r="135" spans="1:12" ht="20" customHeight="1">
      <c r="A135" s="236" t="s">
        <v>180</v>
      </c>
      <c r="B135" s="216"/>
      <c r="C135" s="197"/>
      <c r="D135" s="198"/>
      <c r="E135" s="198"/>
      <c r="F135" s="200"/>
      <c r="G135" s="111"/>
      <c r="H135" s="111"/>
      <c r="I135" s="112"/>
      <c r="J135" s="111"/>
      <c r="K135" s="111"/>
      <c r="L135" s="25"/>
    </row>
    <row r="136" spans="1:12" ht="20" customHeight="1">
      <c r="A136" s="215" t="s">
        <v>181</v>
      </c>
      <c r="B136" s="216"/>
      <c r="C136" s="197">
        <v>1</v>
      </c>
      <c r="D136" s="198">
        <v>3500</v>
      </c>
      <c r="E136" s="198">
        <f>C136*D136</f>
        <v>3500</v>
      </c>
      <c r="F136" s="200"/>
      <c r="G136" s="111"/>
      <c r="H136" s="111"/>
      <c r="I136" s="112"/>
      <c r="J136" s="111"/>
      <c r="K136" s="111"/>
      <c r="L136" s="25"/>
    </row>
    <row r="137" spans="1:12" ht="42" customHeight="1">
      <c r="A137" s="215" t="s">
        <v>220</v>
      </c>
      <c r="B137" s="216"/>
      <c r="C137" s="197"/>
      <c r="D137" s="198"/>
      <c r="E137" s="198"/>
      <c r="F137" s="200"/>
      <c r="G137" s="111"/>
      <c r="H137" s="111"/>
      <c r="I137" s="112"/>
      <c r="J137" s="111"/>
      <c r="K137" s="111"/>
      <c r="L137" s="25"/>
    </row>
    <row r="138" spans="1:12">
      <c r="A138" s="137"/>
      <c r="F138" s="150"/>
    </row>
    <row r="139" spans="1:12">
      <c r="A139" s="152" t="s">
        <v>183</v>
      </c>
      <c r="B139" s="153"/>
      <c r="C139" s="154"/>
      <c r="D139" s="155"/>
      <c r="E139" s="155">
        <f>SUM(E135:E137)</f>
        <v>3500</v>
      </c>
      <c r="F139" s="156">
        <f>E139</f>
        <v>3500</v>
      </c>
    </row>
    <row r="140" spans="1:12" customFormat="1"/>
    <row r="141" spans="1:12">
      <c r="A141" s="226" t="s">
        <v>118</v>
      </c>
      <c r="B141" s="227"/>
      <c r="C141" s="228"/>
      <c r="D141" s="229"/>
      <c r="E141" s="230"/>
      <c r="F141" s="231"/>
    </row>
    <row r="142" spans="1:12" ht="20" customHeight="1">
      <c r="A142" s="215" t="s">
        <v>182</v>
      </c>
      <c r="B142" s="216"/>
      <c r="C142" s="197">
        <v>1</v>
      </c>
      <c r="D142" s="198">
        <v>1820</v>
      </c>
      <c r="E142" s="198">
        <f>C142*D142</f>
        <v>1820</v>
      </c>
      <c r="F142" s="200"/>
      <c r="G142" s="111"/>
      <c r="H142" s="111"/>
      <c r="I142" s="112"/>
      <c r="J142" s="111"/>
      <c r="K142" s="111"/>
      <c r="L142" s="25"/>
    </row>
    <row r="143" spans="1:12">
      <c r="A143" s="137"/>
      <c r="F143" s="150"/>
    </row>
    <row r="144" spans="1:12">
      <c r="A144" s="152" t="s">
        <v>126</v>
      </c>
      <c r="B144" s="153"/>
      <c r="C144" s="154"/>
      <c r="D144" s="155"/>
      <c r="E144" s="155">
        <f>SUM(E142:E142)</f>
        <v>1820</v>
      </c>
      <c r="F144" s="156">
        <f>E144</f>
        <v>1820</v>
      </c>
    </row>
    <row r="145" spans="1:12">
      <c r="A145" s="165"/>
      <c r="B145" s="166"/>
      <c r="C145" s="167"/>
      <c r="D145" s="168"/>
      <c r="E145" s="168"/>
      <c r="F145" s="169"/>
    </row>
    <row r="146" spans="1:12">
      <c r="A146" s="226" t="s">
        <v>228</v>
      </c>
      <c r="B146" s="227"/>
      <c r="C146" s="228"/>
      <c r="D146" s="229"/>
      <c r="E146" s="230"/>
      <c r="F146" s="231"/>
    </row>
    <row r="147" spans="1:12" ht="20" customHeight="1">
      <c r="A147" s="215" t="s">
        <v>229</v>
      </c>
      <c r="B147" s="216"/>
      <c r="C147" s="197">
        <v>1</v>
      </c>
      <c r="D147" s="198">
        <v>18750</v>
      </c>
      <c r="E147" s="198">
        <f>C147*D147</f>
        <v>18750</v>
      </c>
      <c r="F147" s="200"/>
      <c r="G147" s="111"/>
      <c r="H147" s="111"/>
      <c r="I147" s="237"/>
      <c r="J147" s="111"/>
      <c r="K147" s="111"/>
      <c r="L147" s="25"/>
    </row>
    <row r="148" spans="1:12">
      <c r="A148" s="137"/>
      <c r="F148" s="150"/>
    </row>
    <row r="149" spans="1:12">
      <c r="A149" s="152" t="s">
        <v>230</v>
      </c>
      <c r="B149" s="153"/>
      <c r="C149" s="154"/>
      <c r="D149" s="155"/>
      <c r="E149" s="155">
        <f>SUM(E147:E147)</f>
        <v>18750</v>
      </c>
      <c r="F149" s="156">
        <f>E149</f>
        <v>18750</v>
      </c>
    </row>
    <row r="150" spans="1:12" customFormat="1"/>
    <row r="151" spans="1:12" s="21" customFormat="1">
      <c r="A151" s="143" t="s">
        <v>52</v>
      </c>
      <c r="B151" s="144"/>
      <c r="C151" s="145"/>
      <c r="D151" s="146"/>
      <c r="E151" s="147"/>
      <c r="F151" s="148"/>
      <c r="J151" s="110"/>
      <c r="K151" s="22"/>
      <c r="L151" s="27"/>
    </row>
    <row r="152" spans="1:12" s="21" customFormat="1" ht="58">
      <c r="A152" s="202" t="s">
        <v>88</v>
      </c>
      <c r="B152" s="199"/>
      <c r="C152" s="197">
        <v>0</v>
      </c>
      <c r="D152" s="198">
        <v>0</v>
      </c>
      <c r="E152" s="198">
        <f t="shared" ref="E152:E158" si="3">C152*D152</f>
        <v>0</v>
      </c>
      <c r="F152" s="200"/>
      <c r="J152" s="110"/>
      <c r="K152" s="22"/>
      <c r="L152" s="27"/>
    </row>
    <row r="153" spans="1:12" s="21" customFormat="1">
      <c r="A153" s="202"/>
      <c r="B153" s="199"/>
      <c r="C153" s="197">
        <v>0</v>
      </c>
      <c r="D153" s="198">
        <v>0</v>
      </c>
      <c r="E153" s="198">
        <f t="shared" si="3"/>
        <v>0</v>
      </c>
      <c r="F153" s="200"/>
      <c r="J153" s="110"/>
      <c r="K153" s="22"/>
      <c r="L153" s="27"/>
    </row>
    <row r="154" spans="1:12" s="21" customFormat="1">
      <c r="A154" s="202"/>
      <c r="B154" s="199"/>
      <c r="C154" s="197">
        <v>0</v>
      </c>
      <c r="D154" s="198">
        <v>0</v>
      </c>
      <c r="E154" s="198">
        <f t="shared" si="3"/>
        <v>0</v>
      </c>
      <c r="F154" s="200"/>
      <c r="J154" s="110"/>
      <c r="K154" s="22"/>
      <c r="L154" s="27"/>
    </row>
    <row r="155" spans="1:12" s="21" customFormat="1">
      <c r="A155" s="203"/>
      <c r="B155" s="199"/>
      <c r="C155" s="197">
        <v>0</v>
      </c>
      <c r="D155" s="198">
        <v>0</v>
      </c>
      <c r="E155" s="198">
        <f t="shared" si="3"/>
        <v>0</v>
      </c>
      <c r="F155" s="200"/>
      <c r="J155" s="110"/>
      <c r="K155" s="22"/>
      <c r="L155" s="27"/>
    </row>
    <row r="156" spans="1:12" s="21" customFormat="1">
      <c r="A156" s="203"/>
      <c r="B156" s="199"/>
      <c r="C156" s="197">
        <v>0</v>
      </c>
      <c r="D156" s="198">
        <v>0</v>
      </c>
      <c r="E156" s="198">
        <f t="shared" si="3"/>
        <v>0</v>
      </c>
      <c r="F156" s="200"/>
      <c r="J156" s="110"/>
      <c r="K156" s="22"/>
      <c r="L156" s="27"/>
    </row>
    <row r="157" spans="1:12" s="21" customFormat="1">
      <c r="A157" s="202"/>
      <c r="B157" s="199"/>
      <c r="C157" s="197">
        <v>0</v>
      </c>
      <c r="D157" s="198">
        <v>0</v>
      </c>
      <c r="E157" s="198">
        <f t="shared" si="3"/>
        <v>0</v>
      </c>
      <c r="F157" s="200"/>
      <c r="J157" s="110"/>
      <c r="K157" s="22"/>
      <c r="L157" s="27"/>
    </row>
    <row r="158" spans="1:12" s="21" customFormat="1">
      <c r="A158" s="203"/>
      <c r="B158" s="199"/>
      <c r="C158" s="197">
        <v>0</v>
      </c>
      <c r="D158" s="198">
        <v>0</v>
      </c>
      <c r="E158" s="198">
        <f t="shared" si="3"/>
        <v>0</v>
      </c>
      <c r="F158" s="200"/>
      <c r="J158" s="110"/>
      <c r="K158" s="22"/>
      <c r="L158" s="27"/>
    </row>
    <row r="159" spans="1:12" s="21" customFormat="1">
      <c r="A159" s="192"/>
      <c r="B159" s="188"/>
      <c r="C159" s="27"/>
      <c r="D159" s="149"/>
      <c r="E159" s="149"/>
      <c r="F159" s="191"/>
      <c r="J159" s="110"/>
      <c r="K159" s="22"/>
      <c r="L159" s="27"/>
    </row>
    <row r="160" spans="1:12" s="21" customFormat="1">
      <c r="A160" s="152" t="s">
        <v>55</v>
      </c>
      <c r="B160" s="153"/>
      <c r="C160" s="154"/>
      <c r="D160" s="155"/>
      <c r="E160" s="155">
        <f>E152+E153+E154+E155+E156+E157+E158</f>
        <v>0</v>
      </c>
      <c r="F160" s="156">
        <f>E160</f>
        <v>0</v>
      </c>
      <c r="J160" s="110"/>
      <c r="K160" s="22"/>
      <c r="L160" s="27"/>
    </row>
    <row r="161" spans="1:12" s="21" customFormat="1" ht="14" thickBot="1">
      <c r="A161" s="22"/>
      <c r="B161" s="20"/>
      <c r="C161" s="27"/>
      <c r="D161" s="110"/>
      <c r="F161" s="150"/>
      <c r="J161" s="110"/>
      <c r="K161" s="22"/>
      <c r="L161" s="27"/>
    </row>
    <row r="162" spans="1:12" s="21" customFormat="1" ht="15" thickBot="1">
      <c r="A162" s="85" t="s">
        <v>89</v>
      </c>
      <c r="B162" s="129"/>
      <c r="C162" s="126"/>
      <c r="D162" s="86"/>
      <c r="E162" s="116">
        <f>F27+F37+F47+F56+F67+F77</f>
        <v>78225.790500000003</v>
      </c>
      <c r="F162" s="150"/>
      <c r="J162" s="110"/>
      <c r="K162" s="22"/>
      <c r="L162" s="27"/>
    </row>
    <row r="163" spans="1:12" s="21" customFormat="1" ht="15" thickBot="1">
      <c r="A163" s="85" t="s">
        <v>148</v>
      </c>
      <c r="B163" s="129"/>
      <c r="C163" s="126"/>
      <c r="D163" s="86"/>
      <c r="E163" s="116">
        <f>F92+F101+F109+F122+F127+F132+F139+F144+F149</f>
        <v>210568.69</v>
      </c>
      <c r="F163" s="150"/>
      <c r="J163" s="110"/>
      <c r="K163" s="22"/>
      <c r="L163" s="27"/>
    </row>
    <row r="164" spans="1:12" s="21" customFormat="1" ht="15" thickBot="1">
      <c r="A164" s="85" t="s">
        <v>78</v>
      </c>
      <c r="B164" s="129"/>
      <c r="C164" s="126"/>
      <c r="D164" s="86"/>
      <c r="E164" s="116">
        <f>F160</f>
        <v>0</v>
      </c>
      <c r="F164" s="150"/>
      <c r="J164" s="110"/>
      <c r="K164" s="22"/>
      <c r="L164" s="27"/>
    </row>
    <row r="165" spans="1:12" s="21" customFormat="1">
      <c r="A165" s="137"/>
      <c r="B165" s="20"/>
      <c r="C165" s="27"/>
      <c r="D165" s="110"/>
      <c r="F165" s="150"/>
      <c r="J165" s="110"/>
      <c r="K165" s="22"/>
      <c r="L165" s="27"/>
    </row>
    <row r="166" spans="1:12" s="21" customFormat="1" ht="14">
      <c r="A166" s="208"/>
      <c r="B166" s="209"/>
      <c r="C166" s="210"/>
      <c r="D166" s="211"/>
      <c r="F166" s="150"/>
      <c r="J166" s="110"/>
      <c r="K166" s="22"/>
      <c r="L166" s="27"/>
    </row>
    <row r="167" spans="1:12" s="21" customFormat="1" ht="16">
      <c r="A167" s="170" t="s">
        <v>62</v>
      </c>
      <c r="B167" s="117"/>
      <c r="C167" s="127"/>
      <c r="D167" s="88"/>
      <c r="E167" s="89"/>
      <c r="F167" s="171">
        <f>E162+E163+E164</f>
        <v>288794.48050000001</v>
      </c>
      <c r="J167" s="110"/>
      <c r="K167" s="22"/>
      <c r="L167" s="27"/>
    </row>
    <row r="168" spans="1:12" s="21" customFormat="1" ht="16">
      <c r="A168" s="170" t="s">
        <v>44</v>
      </c>
      <c r="B168" s="117"/>
      <c r="C168" s="127"/>
      <c r="D168" s="88"/>
      <c r="E168" s="89"/>
      <c r="F168" s="172"/>
      <c r="J168" s="110"/>
      <c r="K168" s="22"/>
      <c r="L168" s="27"/>
    </row>
    <row r="169" spans="1:12" s="21" customFormat="1" ht="17" thickBot="1">
      <c r="A169" s="173" t="s">
        <v>63</v>
      </c>
      <c r="B169" s="118"/>
      <c r="C169" s="128"/>
      <c r="D169" s="90"/>
      <c r="E169" s="91"/>
      <c r="F169" s="174">
        <f>F167+F168</f>
        <v>288794.48050000001</v>
      </c>
      <c r="J169" s="110"/>
      <c r="K169" s="22"/>
      <c r="L169" s="27"/>
    </row>
    <row r="170" spans="1:12" s="21" customFormat="1" ht="14" thickTop="1">
      <c r="A170" s="137"/>
      <c r="B170" s="20"/>
      <c r="C170" s="27"/>
      <c r="D170" s="110"/>
      <c r="F170" s="150"/>
      <c r="J170" s="110"/>
      <c r="K170" s="22"/>
      <c r="L170" s="27"/>
    </row>
    <row r="171" spans="1:12" s="21" customFormat="1">
      <c r="A171" s="137"/>
      <c r="B171" s="20"/>
      <c r="C171" s="27"/>
      <c r="D171" s="110"/>
      <c r="F171" s="150"/>
      <c r="J171" s="110"/>
      <c r="K171" s="22"/>
      <c r="L171" s="27"/>
    </row>
    <row r="172" spans="1:12" s="21" customFormat="1" ht="14">
      <c r="A172" s="159" t="s">
        <v>58</v>
      </c>
      <c r="B172" s="119"/>
      <c r="C172" s="27"/>
      <c r="D172" s="110"/>
      <c r="F172" s="150"/>
      <c r="J172" s="110"/>
      <c r="K172" s="22"/>
      <c r="L172" s="27"/>
    </row>
    <row r="173" spans="1:12" s="21" customFormat="1" ht="15" thickBot="1">
      <c r="A173" s="201" t="s">
        <v>79</v>
      </c>
      <c r="B173" s="175"/>
      <c r="C173" s="176"/>
      <c r="D173" s="177"/>
      <c r="E173" s="178"/>
      <c r="F173" s="179"/>
      <c r="J173" s="110"/>
      <c r="K173" s="22"/>
      <c r="L173" s="27"/>
    </row>
    <row r="175" spans="1:12" s="21" customFormat="1" ht="14">
      <c r="A175" s="20" t="s">
        <v>59</v>
      </c>
      <c r="B175" s="20"/>
      <c r="C175" s="27"/>
      <c r="D175" s="110"/>
      <c r="J175" s="110"/>
      <c r="K175" s="22"/>
      <c r="L175" s="27"/>
    </row>
  </sheetData>
  <dataConsolidate/>
  <mergeCells count="19">
    <mergeCell ref="A124:F124"/>
    <mergeCell ref="A97:B97"/>
    <mergeCell ref="A103:F103"/>
    <mergeCell ref="A111:F111"/>
    <mergeCell ref="A58:F58"/>
    <mergeCell ref="A62:B62"/>
    <mergeCell ref="A32:B32"/>
    <mergeCell ref="A39:F39"/>
    <mergeCell ref="A49:F49"/>
    <mergeCell ref="D8:E8"/>
    <mergeCell ref="D9:E9"/>
    <mergeCell ref="A13:F13"/>
    <mergeCell ref="A22:B22"/>
    <mergeCell ref="D7:E7"/>
    <mergeCell ref="D1:E1"/>
    <mergeCell ref="D2:E2"/>
    <mergeCell ref="D3:E3"/>
    <mergeCell ref="D4:E4"/>
    <mergeCell ref="D6:E6"/>
  </mergeCells>
  <dataValidations count="1">
    <dataValidation allowBlank="1" sqref="F7:G8 F1:G4 G13:H13 E70:F70 C152:F159 E29:F29 C1:C4 D160:F160 D57:F57 D53:F53 E151:F151 A7:A12 B10:F12 H1:H9 C6:C9 I10:I12 B1:B9 A1:A5 A151 A159:A160 B151:B155 B157:B161 D64:F64 C58:F61 D78:F79 A71:C73 D68:F69 G76:P129 E129:F129 E94:F94 D101:P101 C122:F122 D123:F123 C127:F127 A131:B132 D121:F121 D126:F126 C124:F125 A130:C130 D128:F128 D132:F132 G132:P134 D149:F150 E134:F134 G149:P164 A135:C137 C130:P131 A134:B134 D139:F140 A138:B141 G139:P141 E141:F141 A142:C142 C71:P74 B105:B106 A76:F77 C161:F164 A162:B164 A165:P65513 C14:P16 C135:P138 A62:F63 A106 A101:B104 C142:P143 A80:B99 C80:F93 C65:F67 A107:B129 C95:F120 C17:F28 A13:B33 C30:F52 C54:F56 A35:B61 G17:P70 A64:B70 D75:P75 A74:B75 B78:B79 G144:P146 D144:F145 A143:B146 A148:B150 E146:F146 A147:C147 C147:P148" xr:uid="{229FF4B4-519E-B341-9EE4-F2AB7457A918}"/>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1C6B-D682-3B4A-AF26-2C5B0EB486FE}">
  <sheetPr>
    <tabColor indexed="18"/>
  </sheetPr>
  <dimension ref="A1:L173"/>
  <sheetViews>
    <sheetView showGridLines="0" zoomScaleNormal="100" zoomScaleSheetLayoutView="75" workbookViewId="0">
      <selection activeCell="D6" sqref="D6:E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130</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142</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4</v>
      </c>
      <c r="D19" s="198">
        <v>975</v>
      </c>
      <c r="E19" s="198">
        <f>C19*D19</f>
        <v>3900</v>
      </c>
      <c r="F19" s="200"/>
      <c r="G19" s="111"/>
      <c r="H19" s="111"/>
      <c r="I19" s="112"/>
      <c r="J19" s="111"/>
      <c r="K19" s="111"/>
      <c r="L19" s="25"/>
    </row>
    <row r="20" spans="1:12" ht="20" customHeight="1">
      <c r="A20" s="215" t="s">
        <v>113</v>
      </c>
      <c r="B20" s="216"/>
      <c r="C20" s="197">
        <v>5</v>
      </c>
      <c r="D20" s="198">
        <v>975</v>
      </c>
      <c r="E20" s="198">
        <f>C20*D20</f>
        <v>4875</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32193.85</v>
      </c>
      <c r="F25" s="156">
        <f>E25</f>
        <v>32193.85</v>
      </c>
      <c r="G25" s="111"/>
      <c r="H25" s="111"/>
      <c r="I25" s="112"/>
      <c r="J25" s="111"/>
      <c r="K25" s="111"/>
      <c r="L25" s="25"/>
    </row>
    <row r="26" spans="1:12" customFormat="1" ht="17" customHeight="1">
      <c r="A26" s="238" t="s">
        <v>203</v>
      </c>
      <c r="B26" s="239"/>
      <c r="C26" s="239"/>
      <c r="D26" s="239"/>
      <c r="E26" s="240">
        <f>-(E25*0.45)</f>
        <v>-14487.2325</v>
      </c>
      <c r="F26" s="252">
        <f>E26</f>
        <v>-14487.2325</v>
      </c>
    </row>
    <row r="27" spans="1:12">
      <c r="A27" s="152" t="s">
        <v>206</v>
      </c>
      <c r="B27" s="153"/>
      <c r="C27" s="154"/>
      <c r="D27" s="155"/>
      <c r="E27" s="155">
        <f>E25+E26</f>
        <v>17706.6175</v>
      </c>
      <c r="F27" s="156">
        <f>E27</f>
        <v>17706.6175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c r="D32" s="198"/>
      <c r="E32" s="198"/>
      <c r="F32" s="200"/>
    </row>
    <row r="33" spans="1:12" ht="20" customHeight="1">
      <c r="A33" s="215" t="s">
        <v>113</v>
      </c>
      <c r="B33" s="216"/>
      <c r="C33" s="197">
        <v>5</v>
      </c>
      <c r="D33" s="198">
        <v>783.77</v>
      </c>
      <c r="E33" s="198">
        <f>C33*D33</f>
        <v>3918.85</v>
      </c>
      <c r="F33" s="200"/>
      <c r="G33" s="111"/>
      <c r="H33" s="111"/>
      <c r="I33" s="112"/>
      <c r="J33" s="111"/>
      <c r="K33" s="111"/>
      <c r="L33" s="25"/>
    </row>
    <row r="34" spans="1:12">
      <c r="A34" s="151"/>
      <c r="B34" s="22"/>
      <c r="E34" s="149"/>
      <c r="F34" s="150"/>
    </row>
    <row r="35" spans="1:12">
      <c r="A35" s="152" t="s">
        <v>30</v>
      </c>
      <c r="B35" s="153"/>
      <c r="C35" s="154"/>
      <c r="D35" s="155"/>
      <c r="E35" s="155">
        <f>SUM(E30:E33)</f>
        <v>21161.789999999997</v>
      </c>
      <c r="F35" s="156">
        <f>E35</f>
        <v>21161.789999999997</v>
      </c>
    </row>
    <row r="36" spans="1:12" customFormat="1" ht="17" customHeight="1">
      <c r="A36" s="238" t="s">
        <v>203</v>
      </c>
      <c r="B36" s="239"/>
      <c r="C36" s="239"/>
      <c r="D36" s="239"/>
      <c r="E36" s="240">
        <f>-(E35*0.45)</f>
        <v>-9522.8054999999986</v>
      </c>
      <c r="F36" s="252">
        <f>E36</f>
        <v>-9522.8054999999986</v>
      </c>
    </row>
    <row r="37" spans="1:12">
      <c r="A37" s="152" t="s">
        <v>207</v>
      </c>
      <c r="B37" s="153"/>
      <c r="C37" s="154"/>
      <c r="D37" s="155"/>
      <c r="E37" s="155">
        <f>E35+E36</f>
        <v>11638.984499999999</v>
      </c>
      <c r="F37" s="156">
        <f>E37</f>
        <v>11638.984499999999</v>
      </c>
      <c r="G37" s="111"/>
      <c r="H37" s="111"/>
      <c r="I37" s="112"/>
      <c r="J37" s="111"/>
      <c r="K37" s="111"/>
      <c r="L37" s="25"/>
    </row>
    <row r="38" spans="1:12">
      <c r="A38" s="137"/>
      <c r="E38" s="149"/>
      <c r="F38" s="150"/>
    </row>
    <row r="39" spans="1:12">
      <c r="A39" s="271" t="s">
        <v>70</v>
      </c>
      <c r="B39" s="272"/>
      <c r="C39" s="273"/>
      <c r="D39" s="273"/>
      <c r="E39" s="273"/>
      <c r="F39" s="274"/>
    </row>
    <row r="40" spans="1:12" ht="20" customHeight="1">
      <c r="A40" s="215" t="s">
        <v>111</v>
      </c>
      <c r="B40" s="216"/>
      <c r="C40" s="197">
        <v>15</v>
      </c>
      <c r="D40" s="198">
        <v>1386.67</v>
      </c>
      <c r="E40" s="198">
        <f>C40*D40</f>
        <v>20800.050000000003</v>
      </c>
      <c r="F40" s="200"/>
      <c r="G40" s="111"/>
      <c r="H40" s="111"/>
      <c r="I40" s="112"/>
      <c r="J40" s="111"/>
      <c r="K40" s="111"/>
      <c r="L40" s="25"/>
    </row>
    <row r="41" spans="1:12" ht="20" customHeight="1">
      <c r="A41" s="215" t="s">
        <v>112</v>
      </c>
      <c r="B41" s="216"/>
      <c r="C41" s="197">
        <v>4</v>
      </c>
      <c r="D41" s="198">
        <v>1386.67</v>
      </c>
      <c r="E41" s="198">
        <f>C41*D41</f>
        <v>5546.68</v>
      </c>
      <c r="F41" s="200"/>
      <c r="G41" s="111"/>
      <c r="H41" s="111"/>
      <c r="I41" s="112"/>
      <c r="J41" s="111"/>
      <c r="K41" s="111"/>
      <c r="L41" s="25"/>
    </row>
    <row r="42" spans="1:12" ht="20" customHeight="1">
      <c r="A42" s="215" t="s">
        <v>113</v>
      </c>
      <c r="B42" s="216"/>
      <c r="C42" s="197">
        <v>5</v>
      </c>
      <c r="D42" s="198">
        <v>1386.67</v>
      </c>
      <c r="E42" s="198">
        <f>C42*D42</f>
        <v>6933.35</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34666.75</v>
      </c>
      <c r="F45" s="156">
        <f>E45</f>
        <v>34666.75</v>
      </c>
    </row>
    <row r="46" spans="1:12" customFormat="1" ht="17" customHeight="1">
      <c r="A46" s="238" t="s">
        <v>203</v>
      </c>
      <c r="B46" s="239"/>
      <c r="C46" s="239"/>
      <c r="D46" s="239"/>
      <c r="E46" s="240">
        <f>-(E45*0.45)</f>
        <v>-15600.0375</v>
      </c>
      <c r="F46" s="251">
        <f>E46</f>
        <v>-15600.0375</v>
      </c>
    </row>
    <row r="47" spans="1:12">
      <c r="A47" s="152" t="s">
        <v>216</v>
      </c>
      <c r="B47" s="153"/>
      <c r="C47" s="154"/>
      <c r="D47" s="155"/>
      <c r="E47" s="155">
        <f>E45+E46</f>
        <v>19066.712500000001</v>
      </c>
      <c r="F47" s="156">
        <f>E47</f>
        <v>19066.712500000001</v>
      </c>
      <c r="G47" s="111"/>
      <c r="H47" s="111"/>
      <c r="I47" s="112"/>
      <c r="J47" s="111"/>
      <c r="K47" s="111"/>
      <c r="L47" s="25"/>
    </row>
    <row r="48" spans="1:12">
      <c r="A48" s="187"/>
      <c r="B48" s="186"/>
      <c r="C48" s="157"/>
      <c r="D48" s="157"/>
      <c r="E48" s="157"/>
      <c r="F48" s="158"/>
    </row>
    <row r="49" spans="1:12" s="21" customFormat="1">
      <c r="A49" s="271" t="s">
        <v>98</v>
      </c>
      <c r="B49" s="272"/>
      <c r="C49" s="273"/>
      <c r="D49" s="273"/>
      <c r="E49" s="273"/>
      <c r="F49" s="274"/>
      <c r="J49" s="110"/>
      <c r="K49" s="22"/>
      <c r="L49" s="27"/>
    </row>
    <row r="50" spans="1:12" ht="20" customHeight="1">
      <c r="A50" s="215" t="s">
        <v>111</v>
      </c>
      <c r="B50" s="216"/>
      <c r="C50" s="197">
        <v>15</v>
      </c>
      <c r="D50" s="198">
        <v>975</v>
      </c>
      <c r="E50" s="198">
        <f>C50*D50</f>
        <v>14625</v>
      </c>
      <c r="F50" s="200"/>
      <c r="G50" s="111"/>
      <c r="H50" s="111"/>
      <c r="I50" s="112"/>
      <c r="J50" s="111"/>
      <c r="K50" s="111"/>
      <c r="L50" s="25"/>
    </row>
    <row r="51" spans="1:12" ht="20" customHeight="1">
      <c r="A51" s="215" t="s">
        <v>113</v>
      </c>
      <c r="B51" s="216"/>
      <c r="C51" s="197">
        <v>5</v>
      </c>
      <c r="D51" s="198">
        <v>975</v>
      </c>
      <c r="E51" s="198">
        <f>C51*D51</f>
        <v>4875</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104</v>
      </c>
      <c r="B54" s="153"/>
      <c r="C54" s="154"/>
      <c r="D54" s="155"/>
      <c r="E54" s="155">
        <f>SUM(E50:E52)</f>
        <v>20475</v>
      </c>
      <c r="F54" s="156">
        <f>E54</f>
        <v>20475</v>
      </c>
      <c r="J54" s="110"/>
      <c r="K54" s="22"/>
      <c r="L54" s="27"/>
    </row>
    <row r="55" spans="1:12" customFormat="1" ht="17" customHeight="1">
      <c r="A55" s="238" t="s">
        <v>203</v>
      </c>
      <c r="B55" s="239"/>
      <c r="C55" s="239"/>
      <c r="D55" s="239"/>
      <c r="E55" s="240">
        <f>-(E54*0.45)</f>
        <v>-9213.75</v>
      </c>
      <c r="F55" s="251">
        <f>E55</f>
        <v>-9213.75</v>
      </c>
    </row>
    <row r="56" spans="1:12">
      <c r="A56" s="152" t="s">
        <v>211</v>
      </c>
      <c r="B56" s="153"/>
      <c r="C56" s="154"/>
      <c r="D56" s="155"/>
      <c r="E56" s="155">
        <f>E54+E55</f>
        <v>11261.25</v>
      </c>
      <c r="F56" s="156">
        <f>E56</f>
        <v>11261.25</v>
      </c>
      <c r="G56" s="111"/>
      <c r="H56" s="111"/>
      <c r="I56" s="112"/>
      <c r="J56" s="111"/>
      <c r="K56" s="111"/>
      <c r="L56" s="25"/>
    </row>
    <row r="57" spans="1:12" s="21" customFormat="1">
      <c r="A57" s="137"/>
      <c r="B57" s="20"/>
      <c r="C57" s="160"/>
      <c r="D57" s="149"/>
      <c r="E57" s="149"/>
      <c r="F57" s="150"/>
      <c r="J57" s="110"/>
      <c r="K57" s="22"/>
      <c r="L57" s="27"/>
    </row>
    <row r="58" spans="1:12" s="21" customFormat="1">
      <c r="A58" s="271" t="s">
        <v>100</v>
      </c>
      <c r="B58" s="272"/>
      <c r="C58" s="273"/>
      <c r="D58" s="273"/>
      <c r="E58" s="273"/>
      <c r="F58" s="274"/>
      <c r="J58" s="110"/>
      <c r="K58" s="22"/>
      <c r="L58" s="27"/>
    </row>
    <row r="59" spans="1:12" ht="20" customHeight="1">
      <c r="A59" s="215" t="s">
        <v>111</v>
      </c>
      <c r="B59" s="216"/>
      <c r="C59" s="197">
        <v>8</v>
      </c>
      <c r="D59" s="198">
        <v>1386.67</v>
      </c>
      <c r="E59" s="198">
        <f>C59*D59</f>
        <v>11093.36</v>
      </c>
      <c r="F59" s="200"/>
      <c r="G59" s="111"/>
      <c r="H59" s="111"/>
      <c r="I59" s="112"/>
      <c r="J59" s="111"/>
      <c r="K59" s="111"/>
      <c r="L59" s="25"/>
    </row>
    <row r="60" spans="1:12" ht="20" customHeight="1">
      <c r="A60" s="215" t="s">
        <v>113</v>
      </c>
      <c r="B60" s="216"/>
      <c r="C60" s="197">
        <v>5</v>
      </c>
      <c r="D60" s="198">
        <v>1386.67</v>
      </c>
      <c r="E60" s="198">
        <f>C60*D60</f>
        <v>6933.35</v>
      </c>
      <c r="F60" s="200"/>
      <c r="G60" s="111"/>
      <c r="H60" s="111"/>
      <c r="I60" s="112"/>
      <c r="J60" s="111"/>
      <c r="K60" s="111"/>
      <c r="L60" s="25"/>
    </row>
    <row r="61" spans="1:12" ht="20" customHeight="1">
      <c r="A61" s="215" t="s">
        <v>114</v>
      </c>
      <c r="B61" s="216"/>
      <c r="C61" s="197">
        <v>4</v>
      </c>
      <c r="D61" s="198">
        <v>1386.67</v>
      </c>
      <c r="E61" s="198">
        <f>C61*D61</f>
        <v>5546.68</v>
      </c>
      <c r="F61" s="200"/>
      <c r="G61" s="111"/>
      <c r="H61" s="111"/>
      <c r="I61" s="112"/>
      <c r="J61" s="111"/>
      <c r="K61" s="111"/>
      <c r="L61" s="25"/>
    </row>
    <row r="62" spans="1:12" s="21" customFormat="1" ht="21" customHeight="1">
      <c r="A62" s="268" t="s">
        <v>102</v>
      </c>
      <c r="B62" s="269"/>
      <c r="C62" s="197"/>
      <c r="D62" s="198"/>
      <c r="E62" s="198"/>
      <c r="F62" s="200"/>
      <c r="J62" s="110"/>
      <c r="K62" s="22"/>
      <c r="L62" s="27"/>
    </row>
    <row r="63" spans="1:12" ht="20" customHeight="1">
      <c r="A63" s="215" t="s">
        <v>113</v>
      </c>
      <c r="B63" s="216"/>
      <c r="C63" s="197">
        <v>5</v>
      </c>
      <c r="D63" s="198">
        <v>783.77</v>
      </c>
      <c r="E63" s="198">
        <f>C63*D63</f>
        <v>3918.85</v>
      </c>
      <c r="F63" s="200"/>
      <c r="G63" s="111"/>
      <c r="H63" s="111"/>
      <c r="I63" s="112"/>
      <c r="J63" s="111"/>
      <c r="K63" s="111"/>
      <c r="L63" s="25"/>
    </row>
    <row r="64" spans="1:12" s="21" customFormat="1">
      <c r="A64" s="137"/>
      <c r="B64" s="20"/>
      <c r="C64" s="160"/>
      <c r="D64" s="149"/>
      <c r="E64" s="149"/>
      <c r="F64" s="150"/>
      <c r="J64" s="110"/>
      <c r="K64" s="22"/>
      <c r="L64" s="27"/>
    </row>
    <row r="65" spans="1:12">
      <c r="A65" s="152" t="s">
        <v>105</v>
      </c>
      <c r="B65" s="153"/>
      <c r="C65" s="154"/>
      <c r="D65" s="155"/>
      <c r="E65" s="155">
        <f>SUM(E59:E63)</f>
        <v>27492.239999999998</v>
      </c>
      <c r="F65" s="156">
        <f>E65</f>
        <v>27492.239999999998</v>
      </c>
    </row>
    <row r="66" spans="1:12" customFormat="1" ht="17" customHeight="1">
      <c r="A66" s="238" t="s">
        <v>203</v>
      </c>
      <c r="B66" s="239"/>
      <c r="C66" s="239"/>
      <c r="D66" s="239"/>
      <c r="E66" s="240">
        <f>-(E65*0.45)</f>
        <v>-12371.508</v>
      </c>
      <c r="F66" s="251">
        <f>E66</f>
        <v>-12371.508</v>
      </c>
    </row>
    <row r="67" spans="1:12">
      <c r="A67" s="152" t="s">
        <v>213</v>
      </c>
      <c r="B67" s="153"/>
      <c r="C67" s="154"/>
      <c r="D67" s="155"/>
      <c r="E67" s="155">
        <f>E65+E66</f>
        <v>15120.731999999998</v>
      </c>
      <c r="F67" s="156">
        <f>E67</f>
        <v>15120.731999999998</v>
      </c>
      <c r="G67" s="111"/>
      <c r="H67" s="111"/>
      <c r="I67" s="112"/>
      <c r="J67" s="111"/>
      <c r="K67" s="111"/>
      <c r="L67" s="25"/>
    </row>
    <row r="68" spans="1:12">
      <c r="A68" s="137"/>
      <c r="C68" s="160"/>
      <c r="D68" s="149"/>
      <c r="E68" s="149"/>
      <c r="F68" s="150"/>
    </row>
    <row r="69" spans="1:12">
      <c r="A69" s="165"/>
      <c r="B69" s="166"/>
      <c r="C69" s="167"/>
      <c r="D69" s="168"/>
      <c r="E69" s="168"/>
      <c r="F69" s="169"/>
    </row>
    <row r="70" spans="1:12">
      <c r="A70" s="143" t="s">
        <v>165</v>
      </c>
      <c r="B70" s="144"/>
      <c r="C70" s="145"/>
      <c r="D70" s="146"/>
      <c r="E70" s="147"/>
      <c r="F70" s="148"/>
    </row>
    <row r="71" spans="1:12" ht="20" customHeight="1">
      <c r="A71" s="215" t="s">
        <v>111</v>
      </c>
      <c r="B71" s="216"/>
      <c r="C71" s="197">
        <v>11</v>
      </c>
      <c r="D71" s="198">
        <v>783.77</v>
      </c>
      <c r="E71" s="198">
        <f>C71*D71</f>
        <v>8621.4699999999993</v>
      </c>
      <c r="F71" s="200"/>
      <c r="G71" s="111"/>
      <c r="H71" s="111"/>
      <c r="I71" s="112"/>
      <c r="J71" s="111"/>
      <c r="K71" s="111"/>
      <c r="L71" s="25"/>
    </row>
    <row r="72" spans="1:12" ht="20" customHeight="1">
      <c r="A72" s="215" t="s">
        <v>113</v>
      </c>
      <c r="B72" s="216"/>
      <c r="C72" s="197">
        <v>5</v>
      </c>
      <c r="D72" s="198">
        <v>783.77</v>
      </c>
      <c r="E72" s="198">
        <f>C72*D72</f>
        <v>3918.85</v>
      </c>
      <c r="F72" s="200"/>
      <c r="G72" s="111"/>
      <c r="H72" s="111"/>
      <c r="I72" s="112"/>
      <c r="J72" s="111"/>
      <c r="K72" s="111"/>
      <c r="L72" s="25"/>
    </row>
    <row r="73" spans="1:12" ht="20" customHeight="1">
      <c r="A73" s="215" t="s">
        <v>114</v>
      </c>
      <c r="B73" s="216"/>
      <c r="C73" s="197">
        <v>4</v>
      </c>
      <c r="D73" s="198">
        <v>783.77</v>
      </c>
      <c r="E73" s="198">
        <f>C73*D73</f>
        <v>3135.08</v>
      </c>
      <c r="F73" s="200"/>
      <c r="G73" s="111"/>
      <c r="H73" s="111"/>
      <c r="I73" s="112"/>
      <c r="J73" s="111"/>
      <c r="K73" s="111"/>
      <c r="L73" s="25"/>
    </row>
    <row r="74" spans="1:12">
      <c r="A74" s="137"/>
      <c r="F74" s="150"/>
    </row>
    <row r="75" spans="1:12">
      <c r="A75" s="152" t="s">
        <v>74</v>
      </c>
      <c r="B75" s="153"/>
      <c r="C75" s="154"/>
      <c r="D75" s="155"/>
      <c r="E75" s="155">
        <f>SUM(E71:E73)</f>
        <v>15675.4</v>
      </c>
      <c r="F75" s="156">
        <f>E75</f>
        <v>15675.4</v>
      </c>
    </row>
    <row r="76" spans="1:12" customFormat="1" ht="17" customHeight="1">
      <c r="A76" s="238" t="s">
        <v>203</v>
      </c>
      <c r="B76" s="239"/>
      <c r="C76" s="239"/>
      <c r="D76" s="239"/>
      <c r="E76" s="240">
        <f>-(E75*0.45)</f>
        <v>-7053.93</v>
      </c>
      <c r="F76" s="251">
        <f>E76</f>
        <v>-7053.93</v>
      </c>
    </row>
    <row r="77" spans="1:12">
      <c r="A77" s="152" t="s">
        <v>215</v>
      </c>
      <c r="B77" s="153"/>
      <c r="C77" s="154"/>
      <c r="D77" s="155"/>
      <c r="E77" s="155">
        <f>E75+E76</f>
        <v>8621.4699999999993</v>
      </c>
      <c r="F77" s="156">
        <f>E77</f>
        <v>8621.4699999999993</v>
      </c>
      <c r="G77" s="111"/>
      <c r="H77" s="111"/>
      <c r="I77" s="112"/>
      <c r="J77" s="111"/>
      <c r="K77" s="111"/>
      <c r="L77" s="25"/>
    </row>
    <row r="78" spans="1:12" s="21" customFormat="1" ht="14" thickBot="1">
      <c r="A78" s="22"/>
      <c r="B78" s="188"/>
      <c r="C78" s="189"/>
      <c r="D78" s="190"/>
      <c r="E78" s="190"/>
      <c r="F78" s="191"/>
      <c r="J78" s="110"/>
      <c r="K78" s="22"/>
      <c r="L78" s="27"/>
    </row>
    <row r="79" spans="1:12" ht="14" thickBot="1">
      <c r="A79" s="220" t="s">
        <v>149</v>
      </c>
      <c r="B79" s="221"/>
      <c r="C79" s="222"/>
      <c r="D79" s="223"/>
      <c r="E79" s="224"/>
      <c r="F79" s="225"/>
      <c r="G79" s="111"/>
      <c r="H79" s="111"/>
      <c r="I79" s="112"/>
      <c r="J79" s="111"/>
      <c r="K79" s="111"/>
      <c r="L79" s="25"/>
    </row>
    <row r="80" spans="1:12">
      <c r="A80" s="226" t="s">
        <v>116</v>
      </c>
      <c r="B80" s="227"/>
      <c r="C80" s="228"/>
      <c r="D80" s="229"/>
      <c r="E80" s="230"/>
      <c r="F80" s="231"/>
      <c r="G80" s="111"/>
      <c r="H80" s="111"/>
      <c r="I80" s="112"/>
      <c r="J80" s="111"/>
      <c r="K80" s="111"/>
      <c r="L80" s="25"/>
    </row>
    <row r="81" spans="1:12" ht="20" customHeight="1">
      <c r="A81" s="236" t="s">
        <v>150</v>
      </c>
      <c r="B81" s="216"/>
      <c r="C81" s="197"/>
      <c r="D81" s="198"/>
      <c r="E81" s="198"/>
      <c r="F81" s="200"/>
      <c r="G81" s="111"/>
      <c r="H81" s="111"/>
      <c r="I81" s="112"/>
      <c r="J81" s="111"/>
      <c r="K81" s="111"/>
      <c r="L81" s="25"/>
    </row>
    <row r="82" spans="1:12" ht="20" customHeight="1">
      <c r="A82" s="215" t="s">
        <v>166</v>
      </c>
      <c r="B82" s="216"/>
      <c r="C82" s="197">
        <v>1</v>
      </c>
      <c r="D82" s="198">
        <v>40269</v>
      </c>
      <c r="E82" s="198">
        <f>C82*D82</f>
        <v>40269</v>
      </c>
      <c r="F82" s="200"/>
      <c r="G82" s="111"/>
      <c r="H82" s="111"/>
      <c r="I82" s="112"/>
      <c r="J82" s="111"/>
      <c r="K82" s="111"/>
      <c r="L82" s="25"/>
    </row>
    <row r="83" spans="1:12" ht="20" customHeight="1">
      <c r="A83" s="215" t="s">
        <v>192</v>
      </c>
      <c r="B83" s="216"/>
      <c r="C83" s="197">
        <v>1</v>
      </c>
      <c r="D83" s="198">
        <v>8950</v>
      </c>
      <c r="E83" s="198">
        <f>C83*D83</f>
        <v>8950</v>
      </c>
      <c r="F83" s="200"/>
      <c r="G83" s="111"/>
      <c r="H83" s="111"/>
      <c r="I83" s="112"/>
      <c r="J83" s="111"/>
      <c r="K83" s="111"/>
      <c r="L83" s="25"/>
    </row>
    <row r="84" spans="1:12" ht="20" customHeight="1">
      <c r="A84" s="236" t="s">
        <v>151</v>
      </c>
      <c r="B84" s="216"/>
      <c r="C84" s="197"/>
      <c r="D84" s="198"/>
      <c r="E84" s="198"/>
      <c r="F84" s="200"/>
      <c r="G84" s="111"/>
      <c r="H84" s="111"/>
      <c r="I84" s="112"/>
      <c r="J84" s="111"/>
      <c r="K84" s="111"/>
      <c r="L84" s="25"/>
    </row>
    <row r="85" spans="1:12" ht="20" customHeight="1">
      <c r="A85" s="215" t="s">
        <v>219</v>
      </c>
      <c r="B85" s="216"/>
      <c r="C85" s="197">
        <v>0</v>
      </c>
      <c r="D85" s="198">
        <v>0</v>
      </c>
      <c r="E85" s="198">
        <f t="shared" ref="E85:E88" si="0">C85*D85</f>
        <v>0</v>
      </c>
      <c r="F85" s="200"/>
      <c r="G85" s="111"/>
      <c r="H85" s="111"/>
      <c r="I85" s="112"/>
      <c r="J85" s="111"/>
      <c r="K85" s="111"/>
      <c r="L85" s="25"/>
    </row>
    <row r="86" spans="1:12" ht="20" customHeight="1">
      <c r="A86" s="215" t="s">
        <v>252</v>
      </c>
      <c r="B86" s="216"/>
      <c r="C86" s="197">
        <v>1</v>
      </c>
      <c r="D86" s="198">
        <v>13424</v>
      </c>
      <c r="E86" s="198">
        <f t="shared" si="0"/>
        <v>13424</v>
      </c>
      <c r="F86" s="200"/>
      <c r="G86" s="111"/>
      <c r="H86" s="111"/>
      <c r="I86" s="112"/>
      <c r="J86" s="111"/>
      <c r="K86" s="111"/>
      <c r="L86" s="25"/>
    </row>
    <row r="87" spans="1:12" ht="20" customHeight="1">
      <c r="A87" s="215" t="s">
        <v>253</v>
      </c>
      <c r="B87" s="216"/>
      <c r="C87" s="197">
        <v>1</v>
      </c>
      <c r="D87" s="198">
        <v>1510</v>
      </c>
      <c r="E87" s="198">
        <f t="shared" si="0"/>
        <v>1510</v>
      </c>
      <c r="F87" s="200"/>
      <c r="G87" s="111"/>
      <c r="H87" s="111"/>
      <c r="I87" s="112"/>
      <c r="J87" s="111"/>
      <c r="K87" s="111"/>
      <c r="L87" s="25"/>
    </row>
    <row r="88" spans="1:12" ht="20" customHeight="1">
      <c r="A88" s="215" t="s">
        <v>254</v>
      </c>
      <c r="B88" s="216"/>
      <c r="C88" s="197">
        <v>1</v>
      </c>
      <c r="D88" s="198">
        <v>1510</v>
      </c>
      <c r="E88" s="198">
        <f t="shared" si="0"/>
        <v>1510</v>
      </c>
      <c r="F88" s="200"/>
      <c r="G88" s="111"/>
      <c r="H88" s="111"/>
      <c r="I88" s="112"/>
      <c r="J88" s="111"/>
      <c r="K88" s="111"/>
      <c r="L88" s="25"/>
    </row>
    <row r="89" spans="1:12">
      <c r="A89" s="161"/>
      <c r="B89" s="184"/>
      <c r="D89" s="149"/>
      <c r="E89" s="149"/>
      <c r="F89" s="185"/>
      <c r="G89" s="111"/>
      <c r="H89" s="111"/>
      <c r="I89" s="112"/>
      <c r="J89" s="111"/>
      <c r="K89" s="111"/>
      <c r="L89" s="25"/>
    </row>
    <row r="90" spans="1:12">
      <c r="A90" s="152" t="s">
        <v>119</v>
      </c>
      <c r="B90" s="153"/>
      <c r="C90" s="154"/>
      <c r="D90" s="155"/>
      <c r="E90" s="155">
        <f>SUM(E81:E88)</f>
        <v>65663</v>
      </c>
      <c r="F90" s="156">
        <f>E90</f>
        <v>65663</v>
      </c>
      <c r="G90" s="111"/>
      <c r="H90" s="111"/>
      <c r="I90" s="112"/>
      <c r="J90" s="111"/>
      <c r="K90" s="111"/>
      <c r="L90" s="25"/>
    </row>
    <row r="91" spans="1:12">
      <c r="A91" s="161"/>
      <c r="B91" s="184"/>
      <c r="C91" s="167"/>
      <c r="D91" s="149"/>
      <c r="E91" s="149"/>
      <c r="F91" s="185"/>
      <c r="G91" s="111"/>
      <c r="H91" s="111"/>
      <c r="I91" s="112"/>
      <c r="J91" s="111"/>
      <c r="K91" s="111"/>
      <c r="L91" s="25"/>
    </row>
    <row r="92" spans="1:12">
      <c r="A92" s="226" t="s">
        <v>117</v>
      </c>
      <c r="B92" s="227"/>
      <c r="C92" s="228"/>
      <c r="D92" s="229"/>
      <c r="E92" s="230"/>
      <c r="F92" s="231"/>
      <c r="G92" s="111"/>
      <c r="H92" s="111"/>
      <c r="I92" s="112"/>
      <c r="J92" s="111"/>
      <c r="K92" s="111"/>
      <c r="L92" s="25"/>
    </row>
    <row r="93" spans="1:12" ht="20" customHeight="1">
      <c r="A93" s="236" t="s">
        <v>152</v>
      </c>
      <c r="B93" s="216"/>
      <c r="C93" s="197"/>
      <c r="D93" s="198"/>
      <c r="E93" s="198"/>
      <c r="F93" s="200"/>
      <c r="G93" s="111"/>
      <c r="H93" s="111"/>
      <c r="I93" s="112"/>
      <c r="J93" s="111"/>
      <c r="K93" s="111"/>
      <c r="L93" s="25"/>
    </row>
    <row r="94" spans="1:12" ht="29" customHeight="1">
      <c r="A94" s="215" t="s">
        <v>193</v>
      </c>
      <c r="B94" s="216"/>
      <c r="C94" s="197">
        <v>1000</v>
      </c>
      <c r="D94" s="198">
        <v>83.9</v>
      </c>
      <c r="E94" s="198">
        <f>C94*D94</f>
        <v>83900</v>
      </c>
      <c r="F94" s="200"/>
      <c r="G94" s="111"/>
      <c r="H94" s="111"/>
      <c r="I94" s="112"/>
      <c r="J94" s="111"/>
      <c r="K94" s="111"/>
      <c r="L94" s="25"/>
    </row>
    <row r="95" spans="1:12" ht="20" customHeight="1">
      <c r="A95" s="293" t="s">
        <v>153</v>
      </c>
      <c r="B95" s="294"/>
      <c r="C95" s="197"/>
      <c r="D95" s="198"/>
      <c r="E95" s="198"/>
      <c r="F95" s="200"/>
    </row>
    <row r="96" spans="1:12" ht="20" customHeight="1">
      <c r="A96" s="215" t="s">
        <v>194</v>
      </c>
      <c r="B96" s="216"/>
      <c r="C96" s="197">
        <v>1000</v>
      </c>
      <c r="D96" s="198">
        <v>23.5</v>
      </c>
      <c r="E96" s="198">
        <f>C96*D96</f>
        <v>23500</v>
      </c>
      <c r="F96" s="200"/>
      <c r="G96" s="111"/>
      <c r="H96" s="111"/>
      <c r="I96" s="112"/>
      <c r="J96" s="111"/>
      <c r="K96" s="111"/>
      <c r="L96" s="25"/>
    </row>
    <row r="97" spans="1:12" ht="20" customHeight="1">
      <c r="A97" s="215"/>
      <c r="B97" s="216"/>
      <c r="C97" s="197"/>
      <c r="D97" s="198"/>
      <c r="E97" s="198"/>
      <c r="F97" s="200"/>
      <c r="G97" s="111"/>
      <c r="H97" s="111"/>
      <c r="I97" s="112"/>
      <c r="J97" s="111"/>
      <c r="K97" s="111"/>
      <c r="L97" s="25"/>
    </row>
    <row r="98" spans="1:12">
      <c r="A98" s="151"/>
      <c r="B98" s="22"/>
      <c r="E98" s="149"/>
      <c r="F98" s="150"/>
    </row>
    <row r="99" spans="1:12">
      <c r="A99" s="152" t="s">
        <v>120</v>
      </c>
      <c r="B99" s="153"/>
      <c r="C99" s="154"/>
      <c r="D99" s="155"/>
      <c r="E99" s="155">
        <f>SUM(E93:E97)</f>
        <v>107400</v>
      </c>
      <c r="F99" s="156">
        <f>E99</f>
        <v>107400</v>
      </c>
    </row>
    <row r="100" spans="1:12">
      <c r="A100" s="137"/>
      <c r="E100" s="149"/>
      <c r="F100" s="150"/>
    </row>
    <row r="101" spans="1:12">
      <c r="A101" s="289" t="s">
        <v>121</v>
      </c>
      <c r="B101" s="290"/>
      <c r="C101" s="291"/>
      <c r="D101" s="291"/>
      <c r="E101" s="291"/>
      <c r="F101" s="292"/>
    </row>
    <row r="102" spans="1:12" ht="20" customHeight="1">
      <c r="A102" s="236" t="s">
        <v>154</v>
      </c>
      <c r="B102" s="216"/>
      <c r="C102" s="197"/>
      <c r="D102" s="198"/>
      <c r="E102" s="198"/>
      <c r="F102" s="200"/>
      <c r="G102" s="111"/>
      <c r="H102" s="111"/>
      <c r="I102" s="112"/>
      <c r="J102" s="111"/>
      <c r="K102" s="111"/>
      <c r="L102" s="25"/>
    </row>
    <row r="103" spans="1:12" ht="20" customHeight="1">
      <c r="A103" s="215" t="s">
        <v>156</v>
      </c>
      <c r="B103" s="216"/>
      <c r="C103" s="197">
        <v>1</v>
      </c>
      <c r="D103" s="198">
        <v>4000</v>
      </c>
      <c r="E103" s="198">
        <f>C103*D103</f>
        <v>4000</v>
      </c>
      <c r="F103" s="200"/>
      <c r="G103" s="111"/>
      <c r="H103" s="111"/>
      <c r="I103" s="112"/>
      <c r="J103" s="111"/>
      <c r="K103" s="111"/>
      <c r="L103" s="25"/>
    </row>
    <row r="104" spans="1:12" ht="20" customHeight="1">
      <c r="A104" s="236" t="s">
        <v>155</v>
      </c>
      <c r="B104" s="216"/>
      <c r="C104" s="197"/>
      <c r="D104" s="198"/>
      <c r="E104" s="198"/>
      <c r="F104" s="200"/>
      <c r="G104" s="111"/>
      <c r="H104" s="111"/>
      <c r="I104" s="112"/>
      <c r="J104" s="111"/>
      <c r="K104" s="111"/>
      <c r="L104" s="25"/>
    </row>
    <row r="105" spans="1:12" ht="20" customHeight="1">
      <c r="A105" s="215" t="s">
        <v>157</v>
      </c>
      <c r="B105" s="216"/>
      <c r="C105" s="197">
        <v>1</v>
      </c>
      <c r="D105" s="198">
        <v>2500</v>
      </c>
      <c r="E105" s="198">
        <f>C105*D105</f>
        <v>2500</v>
      </c>
      <c r="F105" s="200"/>
      <c r="G105" s="111"/>
      <c r="H105" s="111"/>
      <c r="I105" s="112"/>
      <c r="J105" s="111"/>
      <c r="K105" s="111"/>
      <c r="L105" s="25"/>
    </row>
    <row r="106" spans="1:12">
      <c r="A106" s="187"/>
      <c r="B106" s="186"/>
      <c r="C106" s="157"/>
      <c r="D106" s="157"/>
      <c r="E106" s="157"/>
      <c r="F106" s="158"/>
    </row>
    <row r="107" spans="1:12">
      <c r="A107" s="152" t="s">
        <v>122</v>
      </c>
      <c r="B107" s="153"/>
      <c r="C107" s="154"/>
      <c r="D107" s="155"/>
      <c r="E107" s="155">
        <f>SUM(E102:E105)</f>
        <v>6500</v>
      </c>
      <c r="F107" s="156">
        <f>E107</f>
        <v>6500</v>
      </c>
    </row>
    <row r="108" spans="1:12">
      <c r="A108" s="187"/>
      <c r="B108" s="186"/>
      <c r="C108" s="157"/>
      <c r="D108" s="157"/>
      <c r="E108" s="157"/>
      <c r="F108" s="158"/>
    </row>
    <row r="109" spans="1:12" s="21" customFormat="1">
      <c r="A109" s="289" t="s">
        <v>176</v>
      </c>
      <c r="B109" s="290"/>
      <c r="C109" s="291"/>
      <c r="D109" s="291"/>
      <c r="E109" s="291"/>
      <c r="F109" s="292"/>
      <c r="J109" s="110"/>
      <c r="K109" s="22"/>
      <c r="L109" s="27"/>
    </row>
    <row r="110" spans="1:12" ht="20" customHeight="1">
      <c r="A110" s="215" t="s">
        <v>170</v>
      </c>
      <c r="B110" s="216"/>
      <c r="C110" s="197">
        <v>1</v>
      </c>
      <c r="D110" s="198">
        <v>36400</v>
      </c>
      <c r="E110" s="198">
        <f t="shared" ref="E110:E115" si="1">C110*D110</f>
        <v>36400</v>
      </c>
      <c r="F110" s="200"/>
      <c r="G110" s="111"/>
      <c r="H110" s="111"/>
      <c r="I110" s="112"/>
      <c r="J110" s="111"/>
      <c r="K110" s="111"/>
      <c r="L110" s="25"/>
    </row>
    <row r="111" spans="1:12" ht="20" customHeight="1">
      <c r="A111" s="215" t="s">
        <v>171</v>
      </c>
      <c r="B111" s="216"/>
      <c r="C111" s="197">
        <v>1</v>
      </c>
      <c r="D111" s="198">
        <v>9100</v>
      </c>
      <c r="E111" s="198">
        <f t="shared" si="1"/>
        <v>9100</v>
      </c>
      <c r="F111" s="200"/>
      <c r="G111" s="111"/>
      <c r="H111" s="111"/>
      <c r="I111" s="112"/>
      <c r="J111" s="111"/>
      <c r="K111" s="111"/>
      <c r="L111" s="25"/>
    </row>
    <row r="112" spans="1:12" ht="20" customHeight="1">
      <c r="A112" s="215" t="s">
        <v>172</v>
      </c>
      <c r="B112" s="216"/>
      <c r="C112" s="197">
        <v>1</v>
      </c>
      <c r="D112" s="198">
        <v>18200</v>
      </c>
      <c r="E112" s="198">
        <f t="shared" si="1"/>
        <v>18200</v>
      </c>
      <c r="F112" s="200"/>
      <c r="G112" s="111"/>
      <c r="H112" s="111"/>
      <c r="I112" s="112"/>
      <c r="J112" s="111"/>
      <c r="K112" s="111"/>
      <c r="L112" s="25"/>
    </row>
    <row r="113" spans="1:12" ht="20" customHeight="1">
      <c r="A113" s="215" t="s">
        <v>188</v>
      </c>
      <c r="B113" s="216"/>
      <c r="C113" s="197">
        <v>1</v>
      </c>
      <c r="D113" s="198">
        <v>27300</v>
      </c>
      <c r="E113" s="198">
        <f t="shared" si="1"/>
        <v>27300</v>
      </c>
      <c r="F113" s="200"/>
      <c r="G113" s="111"/>
      <c r="H113" s="111"/>
      <c r="I113" s="112"/>
      <c r="J113" s="111"/>
      <c r="K113" s="111"/>
      <c r="L113" s="25"/>
    </row>
    <row r="114" spans="1:12" ht="20" customHeight="1">
      <c r="A114" s="215" t="s">
        <v>173</v>
      </c>
      <c r="B114" s="216"/>
      <c r="C114" s="197">
        <v>1</v>
      </c>
      <c r="D114" s="198">
        <v>715</v>
      </c>
      <c r="E114" s="198">
        <f t="shared" si="1"/>
        <v>715</v>
      </c>
      <c r="F114" s="200"/>
      <c r="G114" s="111"/>
      <c r="H114" s="111"/>
      <c r="I114" s="112"/>
      <c r="J114" s="111"/>
      <c r="K114" s="111"/>
      <c r="L114" s="25"/>
    </row>
    <row r="115" spans="1:12" ht="20" customHeight="1">
      <c r="A115" s="215" t="s">
        <v>174</v>
      </c>
      <c r="B115" s="216"/>
      <c r="C115" s="197">
        <v>1</v>
      </c>
      <c r="D115" s="198">
        <v>715</v>
      </c>
      <c r="E115" s="198">
        <f t="shared" si="1"/>
        <v>715</v>
      </c>
      <c r="F115" s="200"/>
      <c r="G115" s="111"/>
      <c r="H115" s="111"/>
      <c r="I115" s="112"/>
      <c r="J115" s="111"/>
      <c r="K115" s="111"/>
      <c r="L115" s="25"/>
    </row>
    <row r="116" spans="1:12" ht="20" customHeight="1">
      <c r="A116" s="215" t="s">
        <v>189</v>
      </c>
      <c r="B116" s="216"/>
      <c r="C116" s="197">
        <v>2</v>
      </c>
      <c r="D116" s="198">
        <v>4225</v>
      </c>
      <c r="E116" s="198">
        <f>C116*D116</f>
        <v>8450</v>
      </c>
      <c r="F116" s="200"/>
      <c r="G116" s="111"/>
      <c r="H116" s="111"/>
      <c r="I116" s="112"/>
      <c r="J116" s="111"/>
      <c r="K116" s="111"/>
      <c r="L116" s="25"/>
    </row>
    <row r="117" spans="1:12" ht="20" customHeight="1">
      <c r="A117" s="215" t="s">
        <v>190</v>
      </c>
      <c r="B117" s="216"/>
      <c r="C117" s="197">
        <v>1</v>
      </c>
      <c r="D117" s="198">
        <v>650</v>
      </c>
      <c r="E117" s="198">
        <f>C117*D117</f>
        <v>650</v>
      </c>
      <c r="F117" s="200"/>
      <c r="G117" s="111"/>
      <c r="H117" s="111"/>
      <c r="I117" s="112"/>
      <c r="J117" s="111"/>
      <c r="K117" s="111"/>
      <c r="L117" s="25"/>
    </row>
    <row r="118" spans="1:12" ht="20" customHeight="1">
      <c r="A118" s="215" t="s">
        <v>191</v>
      </c>
      <c r="B118" s="216"/>
      <c r="C118" s="197">
        <v>1</v>
      </c>
      <c r="D118" s="198">
        <v>325</v>
      </c>
      <c r="E118" s="198">
        <f>C118*D118</f>
        <v>325</v>
      </c>
      <c r="F118" s="200"/>
      <c r="G118" s="111"/>
      <c r="H118" s="111"/>
      <c r="I118" s="112"/>
      <c r="J118" s="111"/>
      <c r="K118" s="111"/>
      <c r="L118" s="25"/>
    </row>
    <row r="119" spans="1:12" s="21" customFormat="1">
      <c r="A119" s="137"/>
      <c r="B119" s="20"/>
      <c r="C119" s="160"/>
      <c r="D119" s="149"/>
      <c r="E119" s="149"/>
      <c r="F119" s="150"/>
      <c r="J119" s="110"/>
      <c r="K119" s="22"/>
      <c r="L119" s="27"/>
    </row>
    <row r="120" spans="1:12" s="21" customFormat="1">
      <c r="A120" s="152" t="s">
        <v>123</v>
      </c>
      <c r="B120" s="153"/>
      <c r="C120" s="154"/>
      <c r="D120" s="155"/>
      <c r="E120" s="155">
        <f>SUM(E110:E118)</f>
        <v>101855</v>
      </c>
      <c r="F120" s="156">
        <f>E120</f>
        <v>101855</v>
      </c>
      <c r="J120" s="110"/>
      <c r="K120" s="22"/>
      <c r="L120" s="27"/>
    </row>
    <row r="121" spans="1:12" s="21" customFormat="1">
      <c r="A121" s="137"/>
      <c r="B121" s="20"/>
      <c r="C121" s="160"/>
      <c r="D121" s="149"/>
      <c r="E121" s="149"/>
      <c r="F121" s="150"/>
      <c r="J121" s="110"/>
      <c r="K121" s="22"/>
      <c r="L121" s="27"/>
    </row>
    <row r="122" spans="1:12" s="21" customFormat="1">
      <c r="A122" s="289" t="s">
        <v>177</v>
      </c>
      <c r="B122" s="290"/>
      <c r="C122" s="291"/>
      <c r="D122" s="291"/>
      <c r="E122" s="291"/>
      <c r="F122" s="292"/>
      <c r="J122" s="110"/>
      <c r="K122" s="22"/>
      <c r="L122" s="27"/>
    </row>
    <row r="123" spans="1:12" ht="20" customHeight="1">
      <c r="A123" s="215" t="s">
        <v>175</v>
      </c>
      <c r="B123" s="216"/>
      <c r="C123" s="197">
        <v>1</v>
      </c>
      <c r="D123" s="198">
        <v>1250</v>
      </c>
      <c r="E123" s="198">
        <f t="shared" ref="E123" si="2">C123*D123</f>
        <v>1250</v>
      </c>
      <c r="F123" s="200"/>
      <c r="G123" s="111"/>
      <c r="H123" s="111"/>
      <c r="I123" s="112"/>
      <c r="J123" s="111"/>
      <c r="K123" s="111"/>
      <c r="L123" s="25"/>
    </row>
    <row r="124" spans="1:12" s="21" customFormat="1">
      <c r="A124" s="137"/>
      <c r="B124" s="20"/>
      <c r="C124" s="160"/>
      <c r="D124" s="149"/>
      <c r="E124" s="149"/>
      <c r="F124" s="150"/>
      <c r="J124" s="110"/>
      <c r="K124" s="22"/>
      <c r="L124" s="27"/>
    </row>
    <row r="125" spans="1:12">
      <c r="A125" s="152" t="s">
        <v>124</v>
      </c>
      <c r="B125" s="153"/>
      <c r="C125" s="154"/>
      <c r="D125" s="155"/>
      <c r="E125" s="155">
        <f>SUM(E123:E123)</f>
        <v>1250</v>
      </c>
      <c r="F125" s="156">
        <f>E125</f>
        <v>1250</v>
      </c>
    </row>
    <row r="126" spans="1:12">
      <c r="A126" s="165"/>
      <c r="B126" s="166"/>
      <c r="C126" s="167"/>
      <c r="D126" s="168"/>
      <c r="E126" s="168"/>
      <c r="F126" s="169"/>
    </row>
    <row r="127" spans="1:12">
      <c r="A127" s="226" t="s">
        <v>178</v>
      </c>
      <c r="B127" s="227"/>
      <c r="C127" s="228"/>
      <c r="D127" s="229"/>
      <c r="E127" s="230"/>
      <c r="F127" s="231"/>
    </row>
    <row r="128" spans="1:12" ht="20" customHeight="1">
      <c r="A128" s="215" t="s">
        <v>255</v>
      </c>
      <c r="B128" s="216"/>
      <c r="C128" s="197">
        <v>1</v>
      </c>
      <c r="D128" s="198">
        <v>26585</v>
      </c>
      <c r="E128" s="198">
        <f>C128*D128</f>
        <v>26585</v>
      </c>
      <c r="F128" s="200"/>
      <c r="G128" s="111"/>
      <c r="H128" s="111"/>
      <c r="I128" s="112"/>
      <c r="J128" s="111"/>
      <c r="K128" s="111"/>
      <c r="L128" s="25"/>
    </row>
    <row r="129" spans="1:12">
      <c r="A129" s="137"/>
      <c r="F129" s="150"/>
    </row>
    <row r="130" spans="1:12">
      <c r="A130" s="152" t="s">
        <v>125</v>
      </c>
      <c r="B130" s="153"/>
      <c r="C130" s="154"/>
      <c r="D130" s="155"/>
      <c r="E130" s="155">
        <f>SUM(E128:E128)</f>
        <v>26585</v>
      </c>
      <c r="F130" s="156">
        <f>E130</f>
        <v>26585</v>
      </c>
    </row>
    <row r="131" spans="1:12" s="21" customFormat="1">
      <c r="A131" s="22"/>
      <c r="B131" s="22"/>
      <c r="C131" s="22"/>
      <c r="D131" s="22"/>
      <c r="E131" s="22"/>
      <c r="F131" s="140"/>
      <c r="J131" s="110"/>
      <c r="K131" s="22"/>
      <c r="L131" s="27"/>
    </row>
    <row r="132" spans="1:12">
      <c r="A132" s="226" t="s">
        <v>179</v>
      </c>
      <c r="B132" s="227"/>
      <c r="C132" s="228"/>
      <c r="D132" s="229"/>
      <c r="E132" s="230"/>
      <c r="F132" s="231"/>
    </row>
    <row r="133" spans="1:12" ht="20" customHeight="1">
      <c r="A133" s="236" t="s">
        <v>180</v>
      </c>
      <c r="B133" s="216"/>
      <c r="C133" s="197"/>
      <c r="D133" s="198"/>
      <c r="E133" s="198"/>
      <c r="F133" s="200"/>
      <c r="G133" s="111"/>
      <c r="H133" s="111"/>
      <c r="I133" s="112"/>
      <c r="J133" s="111"/>
      <c r="K133" s="111"/>
      <c r="L133" s="25"/>
    </row>
    <row r="134" spans="1:12" ht="20" customHeight="1">
      <c r="A134" s="215" t="s">
        <v>181</v>
      </c>
      <c r="B134" s="216"/>
      <c r="C134" s="197">
        <v>1</v>
      </c>
      <c r="D134" s="198">
        <v>8500</v>
      </c>
      <c r="E134" s="198">
        <f>C134*D134</f>
        <v>8500</v>
      </c>
      <c r="F134" s="200"/>
      <c r="G134" s="111"/>
      <c r="H134" s="111"/>
      <c r="I134" s="112"/>
      <c r="J134" s="111"/>
      <c r="K134" s="111"/>
      <c r="L134" s="25"/>
    </row>
    <row r="135" spans="1:12" ht="42" customHeight="1">
      <c r="A135" s="215" t="s">
        <v>220</v>
      </c>
      <c r="B135" s="216"/>
      <c r="C135" s="197"/>
      <c r="D135" s="198"/>
      <c r="E135" s="198"/>
      <c r="F135" s="200"/>
      <c r="G135" s="111"/>
      <c r="H135" s="111"/>
      <c r="I135" s="112"/>
      <c r="J135" s="111"/>
      <c r="K135" s="111"/>
      <c r="L135" s="25"/>
    </row>
    <row r="136" spans="1:12">
      <c r="A136" s="137"/>
      <c r="F136" s="150"/>
    </row>
    <row r="137" spans="1:12">
      <c r="A137" s="152" t="s">
        <v>183</v>
      </c>
      <c r="B137" s="153"/>
      <c r="C137" s="154"/>
      <c r="D137" s="155"/>
      <c r="E137" s="155">
        <f>SUM(E133:E135)</f>
        <v>8500</v>
      </c>
      <c r="F137" s="156">
        <f>E137</f>
        <v>8500</v>
      </c>
    </row>
    <row r="138" spans="1:12" customFormat="1"/>
    <row r="139" spans="1:12">
      <c r="A139" s="226" t="s">
        <v>118</v>
      </c>
      <c r="B139" s="227"/>
      <c r="C139" s="228"/>
      <c r="D139" s="229"/>
      <c r="E139" s="230"/>
      <c r="F139" s="231"/>
    </row>
    <row r="140" spans="1:12" ht="20" customHeight="1">
      <c r="A140" s="215" t="s">
        <v>184</v>
      </c>
      <c r="B140" s="216"/>
      <c r="C140" s="197">
        <v>1</v>
      </c>
      <c r="D140" s="198">
        <v>3900</v>
      </c>
      <c r="E140" s="198">
        <f>C140*D140</f>
        <v>3900</v>
      </c>
      <c r="F140" s="200"/>
      <c r="G140" s="111"/>
      <c r="H140" s="111"/>
      <c r="I140" s="112"/>
      <c r="J140" s="111"/>
      <c r="K140" s="111"/>
      <c r="L140" s="25"/>
    </row>
    <row r="141" spans="1:12">
      <c r="A141" s="137"/>
      <c r="F141" s="150"/>
    </row>
    <row r="142" spans="1:12">
      <c r="A142" s="152" t="s">
        <v>126</v>
      </c>
      <c r="B142" s="153"/>
      <c r="C142" s="154"/>
      <c r="D142" s="155"/>
      <c r="E142" s="155">
        <f>SUM(E140:E140)</f>
        <v>3900</v>
      </c>
      <c r="F142" s="156">
        <f>E142</f>
        <v>3900</v>
      </c>
    </row>
    <row r="143" spans="1:12" s="21" customFormat="1">
      <c r="A143" s="22"/>
      <c r="B143" s="188"/>
      <c r="C143" s="189"/>
      <c r="D143" s="190"/>
      <c r="E143" s="190"/>
      <c r="F143" s="191"/>
      <c r="J143" s="110"/>
      <c r="K143" s="22"/>
      <c r="L143" s="27"/>
    </row>
    <row r="144" spans="1:12">
      <c r="A144" s="226" t="s">
        <v>228</v>
      </c>
      <c r="B144" s="227"/>
      <c r="C144" s="228"/>
      <c r="D144" s="229"/>
      <c r="E144" s="230"/>
      <c r="F144" s="231"/>
    </row>
    <row r="145" spans="1:12" ht="20" customHeight="1">
      <c r="A145" s="215" t="s">
        <v>229</v>
      </c>
      <c r="B145" s="216"/>
      <c r="C145" s="197">
        <v>1</v>
      </c>
      <c r="D145" s="198">
        <v>25000</v>
      </c>
      <c r="E145" s="198">
        <f>C145*D145</f>
        <v>25000</v>
      </c>
      <c r="F145" s="200"/>
      <c r="G145" s="111"/>
      <c r="H145" s="111"/>
      <c r="I145" s="237"/>
      <c r="J145" s="111"/>
      <c r="K145" s="111"/>
      <c r="L145" s="25"/>
    </row>
    <row r="146" spans="1:12">
      <c r="A146" s="137"/>
      <c r="F146" s="150"/>
    </row>
    <row r="147" spans="1:12">
      <c r="A147" s="152" t="s">
        <v>230</v>
      </c>
      <c r="B147" s="153"/>
      <c r="C147" s="154"/>
      <c r="D147" s="155"/>
      <c r="E147" s="155">
        <f>SUM(E145:E145)</f>
        <v>25000</v>
      </c>
      <c r="F147" s="156">
        <f>E147</f>
        <v>25000</v>
      </c>
    </row>
    <row r="148" spans="1:12" customFormat="1"/>
    <row r="149" spans="1:12" s="21" customFormat="1">
      <c r="A149" s="143" t="s">
        <v>52</v>
      </c>
      <c r="B149" s="144"/>
      <c r="C149" s="145"/>
      <c r="D149" s="146"/>
      <c r="E149" s="147"/>
      <c r="F149" s="148"/>
      <c r="J149" s="110"/>
      <c r="K149" s="22"/>
      <c r="L149" s="27"/>
    </row>
    <row r="150" spans="1:12" s="21" customFormat="1" ht="58">
      <c r="A150" s="202" t="s">
        <v>88</v>
      </c>
      <c r="B150" s="199"/>
      <c r="C150" s="197">
        <v>0</v>
      </c>
      <c r="D150" s="198">
        <v>0</v>
      </c>
      <c r="E150" s="198">
        <f t="shared" ref="E150:E156" si="3">C150*D150</f>
        <v>0</v>
      </c>
      <c r="F150" s="200"/>
      <c r="J150" s="110"/>
      <c r="K150" s="22"/>
      <c r="L150" s="27"/>
    </row>
    <row r="151" spans="1:12" s="21" customFormat="1">
      <c r="A151" s="202"/>
      <c r="B151" s="199"/>
      <c r="C151" s="197">
        <v>0</v>
      </c>
      <c r="D151" s="198">
        <v>0</v>
      </c>
      <c r="E151" s="198">
        <f t="shared" si="3"/>
        <v>0</v>
      </c>
      <c r="F151" s="200"/>
      <c r="J151" s="110"/>
      <c r="K151" s="22"/>
      <c r="L151" s="27"/>
    </row>
    <row r="152" spans="1:12" s="21" customFormat="1">
      <c r="A152" s="202"/>
      <c r="B152" s="199"/>
      <c r="C152" s="197">
        <v>0</v>
      </c>
      <c r="D152" s="198">
        <v>0</v>
      </c>
      <c r="E152" s="198">
        <f t="shared" si="3"/>
        <v>0</v>
      </c>
      <c r="F152" s="200"/>
      <c r="J152" s="110"/>
      <c r="K152" s="22"/>
      <c r="L152" s="27"/>
    </row>
    <row r="153" spans="1:12" s="21" customFormat="1">
      <c r="A153" s="203"/>
      <c r="B153" s="199"/>
      <c r="C153" s="197">
        <v>0</v>
      </c>
      <c r="D153" s="198">
        <v>0</v>
      </c>
      <c r="E153" s="198">
        <f t="shared" si="3"/>
        <v>0</v>
      </c>
      <c r="F153" s="200"/>
      <c r="J153" s="110"/>
      <c r="K153" s="22"/>
      <c r="L153" s="27"/>
    </row>
    <row r="154" spans="1:12" s="21" customFormat="1">
      <c r="A154" s="203"/>
      <c r="B154" s="199"/>
      <c r="C154" s="197">
        <v>0</v>
      </c>
      <c r="D154" s="198">
        <v>0</v>
      </c>
      <c r="E154" s="198">
        <f t="shared" si="3"/>
        <v>0</v>
      </c>
      <c r="F154" s="200"/>
      <c r="J154" s="110"/>
      <c r="K154" s="22"/>
      <c r="L154" s="27"/>
    </row>
    <row r="155" spans="1:12" s="21" customFormat="1">
      <c r="A155" s="202"/>
      <c r="B155" s="199"/>
      <c r="C155" s="197">
        <v>0</v>
      </c>
      <c r="D155" s="198">
        <v>0</v>
      </c>
      <c r="E155" s="198">
        <f t="shared" si="3"/>
        <v>0</v>
      </c>
      <c r="F155" s="200"/>
      <c r="J155" s="110"/>
      <c r="K155" s="22"/>
      <c r="L155" s="27"/>
    </row>
    <row r="156" spans="1:12" s="21" customFormat="1">
      <c r="A156" s="203"/>
      <c r="B156" s="199"/>
      <c r="C156" s="197">
        <v>0</v>
      </c>
      <c r="D156" s="198">
        <v>0</v>
      </c>
      <c r="E156" s="198">
        <f t="shared" si="3"/>
        <v>0</v>
      </c>
      <c r="F156" s="200"/>
      <c r="J156" s="110"/>
      <c r="K156" s="22"/>
      <c r="L156" s="27"/>
    </row>
    <row r="157" spans="1:12" s="21" customFormat="1">
      <c r="A157" s="192"/>
      <c r="B157" s="188"/>
      <c r="C157" s="27"/>
      <c r="D157" s="149"/>
      <c r="E157" s="149"/>
      <c r="F157" s="191"/>
      <c r="J157" s="110"/>
      <c r="K157" s="22"/>
      <c r="L157" s="27"/>
    </row>
    <row r="158" spans="1:12" s="21" customFormat="1">
      <c r="A158" s="152" t="s">
        <v>55</v>
      </c>
      <c r="B158" s="153"/>
      <c r="C158" s="154"/>
      <c r="D158" s="155"/>
      <c r="E158" s="155">
        <f>E150+E151+E152+E153+E154+E155+E156</f>
        <v>0</v>
      </c>
      <c r="F158" s="156">
        <f>E158</f>
        <v>0</v>
      </c>
      <c r="J158" s="110"/>
      <c r="K158" s="22"/>
      <c r="L158" s="27"/>
    </row>
    <row r="159" spans="1:12" s="21" customFormat="1" ht="14" thickBot="1">
      <c r="A159" s="22"/>
      <c r="B159" s="20"/>
      <c r="C159" s="27"/>
      <c r="D159" s="110"/>
      <c r="F159" s="150"/>
      <c r="J159" s="110"/>
      <c r="K159" s="22"/>
      <c r="L159" s="27"/>
    </row>
    <row r="160" spans="1:12" s="21" customFormat="1" ht="15" thickBot="1">
      <c r="A160" s="85" t="s">
        <v>89</v>
      </c>
      <c r="B160" s="129"/>
      <c r="C160" s="126"/>
      <c r="D160" s="86"/>
      <c r="E160" s="116">
        <f>F27+F37+F47+F56+F67+F77</f>
        <v>83415.766499999998</v>
      </c>
      <c r="F160" s="150"/>
      <c r="J160" s="110"/>
      <c r="K160" s="22"/>
      <c r="L160" s="27"/>
    </row>
    <row r="161" spans="1:12" s="21" customFormat="1" ht="15" thickBot="1">
      <c r="A161" s="85" t="s">
        <v>148</v>
      </c>
      <c r="B161" s="129"/>
      <c r="C161" s="126"/>
      <c r="D161" s="86"/>
      <c r="E161" s="116">
        <f>F90+F99+F107+F120+F125+F130+F137+F142+F147</f>
        <v>346653</v>
      </c>
      <c r="F161" s="150"/>
      <c r="J161" s="110"/>
      <c r="K161" s="22"/>
      <c r="L161" s="27"/>
    </row>
    <row r="162" spans="1:12" s="21" customFormat="1" ht="15" thickBot="1">
      <c r="A162" s="196" t="s">
        <v>78</v>
      </c>
      <c r="B162" s="193"/>
      <c r="C162" s="194"/>
      <c r="D162" s="195"/>
      <c r="E162" s="116">
        <f>F158</f>
        <v>0</v>
      </c>
      <c r="F162" s="150"/>
      <c r="J162" s="110"/>
      <c r="K162" s="22"/>
      <c r="L162" s="27"/>
    </row>
    <row r="163" spans="1:12" s="21" customFormat="1">
      <c r="A163" s="137"/>
      <c r="B163" s="20"/>
      <c r="C163" s="27"/>
      <c r="D163" s="110"/>
      <c r="F163" s="150"/>
      <c r="J163" s="110"/>
      <c r="K163" s="22"/>
      <c r="L163" s="27"/>
    </row>
    <row r="164" spans="1:12" s="21" customFormat="1" ht="14">
      <c r="A164" s="208"/>
      <c r="B164" s="209"/>
      <c r="C164" s="210"/>
      <c r="D164" s="211"/>
      <c r="F164" s="150"/>
      <c r="J164" s="110"/>
      <c r="K164" s="22"/>
      <c r="L164" s="27"/>
    </row>
    <row r="165" spans="1:12" s="21" customFormat="1" ht="16">
      <c r="A165" s="170" t="s">
        <v>62</v>
      </c>
      <c r="B165" s="117"/>
      <c r="C165" s="127"/>
      <c r="D165" s="88"/>
      <c r="E165" s="89"/>
      <c r="F165" s="171">
        <f>E160+E162</f>
        <v>83415.766499999998</v>
      </c>
      <c r="J165" s="110"/>
      <c r="K165" s="22"/>
      <c r="L165" s="27"/>
    </row>
    <row r="166" spans="1:12" s="21" customFormat="1" ht="16">
      <c r="A166" s="170" t="s">
        <v>44</v>
      </c>
      <c r="B166" s="117"/>
      <c r="C166" s="127"/>
      <c r="D166" s="88"/>
      <c r="E166" s="89"/>
      <c r="F166" s="172"/>
      <c r="J166" s="110"/>
      <c r="K166" s="22"/>
      <c r="L166" s="27"/>
    </row>
    <row r="167" spans="1:12" s="21" customFormat="1" ht="17" thickBot="1">
      <c r="A167" s="173" t="s">
        <v>63</v>
      </c>
      <c r="B167" s="118"/>
      <c r="C167" s="128"/>
      <c r="D167" s="90"/>
      <c r="E167" s="91"/>
      <c r="F167" s="174">
        <f>F165+E161+F166</f>
        <v>430068.76650000003</v>
      </c>
      <c r="J167" s="110"/>
      <c r="K167" s="22"/>
      <c r="L167" s="27"/>
    </row>
    <row r="168" spans="1:12" s="21" customFormat="1" ht="14" thickTop="1">
      <c r="A168" s="137"/>
      <c r="B168" s="20"/>
      <c r="C168" s="27"/>
      <c r="D168" s="110"/>
      <c r="F168" s="150"/>
      <c r="J168" s="110"/>
      <c r="K168" s="22"/>
      <c r="L168" s="27"/>
    </row>
    <row r="169" spans="1:12" s="21" customFormat="1">
      <c r="A169" s="137"/>
      <c r="B169" s="20"/>
      <c r="C169" s="27"/>
      <c r="D169" s="110"/>
      <c r="F169" s="150"/>
      <c r="J169" s="110"/>
      <c r="K169" s="22"/>
      <c r="L169" s="27"/>
    </row>
    <row r="170" spans="1:12" s="21" customFormat="1" ht="14">
      <c r="A170" s="159" t="s">
        <v>58</v>
      </c>
      <c r="B170" s="119"/>
      <c r="C170" s="27"/>
      <c r="D170" s="110"/>
      <c r="F170" s="150"/>
      <c r="J170" s="110"/>
      <c r="K170" s="22"/>
      <c r="L170" s="27"/>
    </row>
    <row r="171" spans="1:12" s="21" customFormat="1" ht="15" thickBot="1">
      <c r="A171" s="201" t="s">
        <v>79</v>
      </c>
      <c r="B171" s="175"/>
      <c r="C171" s="176"/>
      <c r="D171" s="177"/>
      <c r="E171" s="178"/>
      <c r="F171" s="179"/>
      <c r="J171" s="110"/>
      <c r="K171" s="22"/>
      <c r="L171" s="27"/>
    </row>
    <row r="173" spans="1:12" s="21" customFormat="1" ht="14">
      <c r="A173" s="20" t="s">
        <v>59</v>
      </c>
      <c r="B173" s="20"/>
      <c r="C173" s="27"/>
      <c r="D173" s="110"/>
      <c r="J173" s="110"/>
      <c r="K173" s="22"/>
      <c r="L173" s="27"/>
    </row>
  </sheetData>
  <dataConsolidate/>
  <mergeCells count="19">
    <mergeCell ref="A62:B62"/>
    <mergeCell ref="A95:B95"/>
    <mergeCell ref="A101:F101"/>
    <mergeCell ref="A109:F109"/>
    <mergeCell ref="A122:F122"/>
    <mergeCell ref="A49:F49"/>
    <mergeCell ref="A58:F58"/>
    <mergeCell ref="A39:F39"/>
    <mergeCell ref="D1:E1"/>
    <mergeCell ref="D2:E2"/>
    <mergeCell ref="D3:E3"/>
    <mergeCell ref="D4:E4"/>
    <mergeCell ref="D6:E6"/>
    <mergeCell ref="D7:E7"/>
    <mergeCell ref="D8:E8"/>
    <mergeCell ref="D9:E9"/>
    <mergeCell ref="A13:F13"/>
    <mergeCell ref="A22:B22"/>
    <mergeCell ref="A32:B32"/>
  </mergeCells>
  <dataValidations count="1">
    <dataValidation allowBlank="1" sqref="F7:G8 F1:G4 G13:H13 E70:F70 E29:F29 C1:C4 D158:F158 D57:F57 D53:F53 E149:F149 A7:A12 B10:F12 H1:H9 C6:C9 I10:I12 B1:B9 A1:A5 A149 A157:A158 C133:P136 B155:B159 D64:F64 D78:F78 A71:C73 C71:P74 D68:F69 A163:P65511 C14:P16 C150:F157 A160:B162 C159:F162 C58:F61 A62:F63 B78 G76:P127 G147:P162 E127:F127 E92:F92 D99:P99 C120:F120 D121:F121 C125:F125 A129:B130 D119:F119 D124:F124 C122:F123 A79:B97 D130:F130 G130:P132 A141:B142 E132:F132 A133:C135 C128:P129 A132:B132 D137:F138 A136:B139 G137:P139 E139:F139 A140:C140 B103:B104 A104 A99:B102 C140:P141 D147:F148 C145:P146 A146:B148 D126:F126 C79:F91 A76:F77 C65:F67 C93:F118 A105:B127 B149:B153 A13:B33 C17:F28 C30:F52 C54:F56 A35:B61 G17:P70 A64:B70 D75:P75 A74:B75 D142:F143 G142:P144 B143 A144:B144 E144:F144 A145:C145 A128:C128" xr:uid="{B7FA4663-C89D-D941-8102-AA0D331DC7F1}"/>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D772-72AB-7645-9785-E2AA3F343293}">
  <sheetPr>
    <tabColor indexed="18"/>
  </sheetPr>
  <dimension ref="A1:L173"/>
  <sheetViews>
    <sheetView showGridLines="0" zoomScaleNormal="100" zoomScaleSheetLayoutView="75" workbookViewId="0">
      <selection activeCell="F76" sqref="F7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129</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143</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3</v>
      </c>
      <c r="D19" s="198">
        <v>975</v>
      </c>
      <c r="E19" s="198">
        <f>C19*D19</f>
        <v>2925</v>
      </c>
      <c r="F19" s="200"/>
      <c r="G19" s="111"/>
      <c r="H19" s="111"/>
      <c r="I19" s="112"/>
      <c r="J19" s="111"/>
      <c r="K19" s="111"/>
      <c r="L19" s="25"/>
    </row>
    <row r="20" spans="1:12" ht="20" customHeight="1">
      <c r="A20" s="215" t="s">
        <v>113</v>
      </c>
      <c r="B20" s="216"/>
      <c r="C20" s="197">
        <v>4</v>
      </c>
      <c r="D20" s="198">
        <v>975</v>
      </c>
      <c r="E20" s="198">
        <f>C20*D20</f>
        <v>3900</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30243.85</v>
      </c>
      <c r="F25" s="156">
        <f>E25</f>
        <v>30243.85</v>
      </c>
      <c r="G25" s="111"/>
      <c r="H25" s="111"/>
      <c r="I25" s="112"/>
      <c r="J25" s="111"/>
      <c r="K25" s="111"/>
      <c r="L25" s="25"/>
    </row>
    <row r="26" spans="1:12" customFormat="1" ht="17" customHeight="1">
      <c r="A26" s="238" t="s">
        <v>203</v>
      </c>
      <c r="B26" s="239"/>
      <c r="C26" s="239"/>
      <c r="D26" s="239"/>
      <c r="E26" s="240">
        <f>-(E25*0.45)</f>
        <v>-13609.7325</v>
      </c>
      <c r="F26" s="251">
        <f>E26</f>
        <v>-13609.7325</v>
      </c>
    </row>
    <row r="27" spans="1:12">
      <c r="A27" s="152" t="s">
        <v>206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c r="D32" s="198"/>
      <c r="E32" s="198"/>
      <c r="F32" s="200"/>
    </row>
    <row r="33" spans="1:12" ht="20" customHeight="1">
      <c r="A33" s="215" t="s">
        <v>113</v>
      </c>
      <c r="B33" s="216"/>
      <c r="C33" s="197">
        <v>4</v>
      </c>
      <c r="D33" s="198">
        <v>783.77</v>
      </c>
      <c r="E33" s="198">
        <f>C33*D33</f>
        <v>3135.08</v>
      </c>
      <c r="F33" s="200"/>
      <c r="G33" s="111"/>
      <c r="H33" s="111"/>
      <c r="I33" s="112"/>
      <c r="J33" s="111"/>
      <c r="K33" s="111"/>
      <c r="L33" s="25"/>
    </row>
    <row r="34" spans="1:12">
      <c r="A34" s="151"/>
      <c r="B34" s="22"/>
      <c r="E34" s="149"/>
      <c r="F34" s="150"/>
    </row>
    <row r="35" spans="1:12">
      <c r="A35" s="152" t="s">
        <v>30</v>
      </c>
      <c r="B35" s="153"/>
      <c r="C35" s="154"/>
      <c r="D35" s="155"/>
      <c r="E35" s="155">
        <f>SUM(E30:E33)</f>
        <v>20378.019999999997</v>
      </c>
      <c r="F35" s="156">
        <f>E35</f>
        <v>20378.019999999997</v>
      </c>
    </row>
    <row r="36" spans="1:12" customFormat="1" ht="17" customHeight="1">
      <c r="A36" s="238" t="s">
        <v>203</v>
      </c>
      <c r="B36" s="239"/>
      <c r="C36" s="239"/>
      <c r="D36" s="239"/>
      <c r="E36" s="240">
        <f>-(E35*0.45)</f>
        <v>-9170.1089999999986</v>
      </c>
      <c r="F36" s="251">
        <f>E36</f>
        <v>-9170.1089999999986</v>
      </c>
    </row>
    <row r="37" spans="1:12">
      <c r="A37" s="152" t="s">
        <v>207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1" t="s">
        <v>70</v>
      </c>
      <c r="B39" s="272"/>
      <c r="C39" s="272"/>
      <c r="D39" s="272"/>
      <c r="E39" s="272"/>
      <c r="F39" s="295"/>
    </row>
    <row r="40" spans="1:12" ht="20" customHeight="1">
      <c r="A40" s="215" t="s">
        <v>111</v>
      </c>
      <c r="B40" s="216"/>
      <c r="C40" s="197">
        <v>15</v>
      </c>
      <c r="D40" s="198">
        <v>1386.67</v>
      </c>
      <c r="E40" s="198">
        <f>C40*D40</f>
        <v>20800.050000000003</v>
      </c>
      <c r="F40" s="200"/>
      <c r="G40" s="111"/>
      <c r="H40" s="111"/>
      <c r="I40" s="112"/>
      <c r="J40" s="111"/>
      <c r="K40" s="111"/>
      <c r="L40" s="25"/>
    </row>
    <row r="41" spans="1:12" ht="20" customHeight="1">
      <c r="A41" s="215" t="s">
        <v>112</v>
      </c>
      <c r="B41" s="216"/>
      <c r="C41" s="197">
        <v>3</v>
      </c>
      <c r="D41" s="198">
        <v>1386.67</v>
      </c>
      <c r="E41" s="198">
        <f>C41*D41</f>
        <v>4160.01</v>
      </c>
      <c r="F41" s="200"/>
      <c r="G41" s="111"/>
      <c r="H41" s="111"/>
      <c r="I41" s="112"/>
      <c r="J41" s="111"/>
      <c r="K41" s="111"/>
      <c r="L41" s="25"/>
    </row>
    <row r="42" spans="1:12" ht="20" customHeight="1">
      <c r="A42" s="215" t="s">
        <v>113</v>
      </c>
      <c r="B42" s="216"/>
      <c r="C42" s="197">
        <v>4</v>
      </c>
      <c r="D42" s="198">
        <v>1386.67</v>
      </c>
      <c r="E42" s="198">
        <f>C42*D42</f>
        <v>5546.68</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31893.410000000003</v>
      </c>
      <c r="F45" s="156">
        <f>E45</f>
        <v>31893.410000000003</v>
      </c>
    </row>
    <row r="46" spans="1:12" customFormat="1" ht="17" customHeight="1">
      <c r="A46" s="238" t="s">
        <v>203</v>
      </c>
      <c r="B46" s="239"/>
      <c r="C46" s="239"/>
      <c r="D46" s="239"/>
      <c r="E46" s="240">
        <f>-(E45*0.45)</f>
        <v>-14352.034500000002</v>
      </c>
      <c r="F46" s="251">
        <f>E46</f>
        <v>-14352.034500000002</v>
      </c>
    </row>
    <row r="47" spans="1:12">
      <c r="A47" s="152" t="s">
        <v>216</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s="21" customFormat="1">
      <c r="A49" s="271" t="s">
        <v>98</v>
      </c>
      <c r="B49" s="272"/>
      <c r="C49" s="273"/>
      <c r="D49" s="273"/>
      <c r="E49" s="273"/>
      <c r="F49" s="274"/>
      <c r="J49" s="110"/>
      <c r="K49" s="22"/>
      <c r="L49" s="27"/>
    </row>
    <row r="50" spans="1:12" ht="20" customHeight="1">
      <c r="A50" s="215" t="s">
        <v>111</v>
      </c>
      <c r="B50" s="216"/>
      <c r="C50" s="197">
        <v>15</v>
      </c>
      <c r="D50" s="198">
        <v>975</v>
      </c>
      <c r="E50" s="198">
        <f>C50*D50</f>
        <v>14625</v>
      </c>
      <c r="F50" s="200"/>
      <c r="G50" s="111"/>
      <c r="H50" s="111"/>
      <c r="I50" s="112"/>
      <c r="J50" s="111"/>
      <c r="K50" s="111"/>
      <c r="L50" s="25"/>
    </row>
    <row r="51" spans="1:12" ht="20" customHeight="1">
      <c r="A51" s="215" t="s">
        <v>113</v>
      </c>
      <c r="B51" s="216"/>
      <c r="C51" s="197">
        <v>4</v>
      </c>
      <c r="D51" s="198">
        <v>975</v>
      </c>
      <c r="E51" s="198">
        <f>C51*D51</f>
        <v>3900</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104</v>
      </c>
      <c r="B54" s="153"/>
      <c r="C54" s="154"/>
      <c r="D54" s="155"/>
      <c r="E54" s="155">
        <f>SUM(E50:E52)</f>
        <v>19500</v>
      </c>
      <c r="F54" s="156">
        <f>E54</f>
        <v>19500</v>
      </c>
      <c r="J54" s="110"/>
      <c r="K54" s="22"/>
      <c r="L54" s="27"/>
    </row>
    <row r="55" spans="1:12" customFormat="1" ht="17" customHeight="1">
      <c r="A55" s="238" t="s">
        <v>203</v>
      </c>
      <c r="B55" s="239"/>
      <c r="C55" s="239"/>
      <c r="D55" s="239"/>
      <c r="E55" s="240">
        <f>-(E54*0.45)</f>
        <v>-8775</v>
      </c>
      <c r="F55" s="251">
        <f>E55</f>
        <v>-8775</v>
      </c>
    </row>
    <row r="56" spans="1:12">
      <c r="A56" s="152" t="s">
        <v>211</v>
      </c>
      <c r="B56" s="153"/>
      <c r="C56" s="154"/>
      <c r="D56" s="155"/>
      <c r="E56" s="155">
        <f>E54+E55</f>
        <v>10725</v>
      </c>
      <c r="F56" s="156">
        <f>E56</f>
        <v>10725</v>
      </c>
      <c r="G56" s="111"/>
      <c r="H56" s="111"/>
      <c r="I56" s="112"/>
      <c r="J56" s="111"/>
      <c r="K56" s="111"/>
      <c r="L56" s="25"/>
    </row>
    <row r="57" spans="1:12" s="21" customFormat="1">
      <c r="A57" s="137"/>
      <c r="B57" s="20"/>
      <c r="C57" s="160"/>
      <c r="D57" s="149"/>
      <c r="E57" s="149"/>
      <c r="F57" s="150"/>
      <c r="J57" s="110"/>
      <c r="K57" s="22"/>
      <c r="L57" s="27"/>
    </row>
    <row r="58" spans="1:12" s="21" customFormat="1">
      <c r="A58" s="271" t="s">
        <v>100</v>
      </c>
      <c r="B58" s="272"/>
      <c r="C58" s="273"/>
      <c r="D58" s="273"/>
      <c r="E58" s="273"/>
      <c r="F58" s="274"/>
      <c r="J58" s="110"/>
      <c r="K58" s="22"/>
      <c r="L58" s="27"/>
    </row>
    <row r="59" spans="1:12" ht="20" customHeight="1">
      <c r="A59" s="215" t="s">
        <v>111</v>
      </c>
      <c r="B59" s="216"/>
      <c r="C59" s="197">
        <v>8</v>
      </c>
      <c r="D59" s="198">
        <v>1386.67</v>
      </c>
      <c r="E59" s="198">
        <f>C59*D59</f>
        <v>11093.36</v>
      </c>
      <c r="F59" s="200"/>
      <c r="G59" s="111"/>
      <c r="H59" s="111"/>
      <c r="I59" s="112"/>
      <c r="J59" s="111"/>
      <c r="K59" s="111"/>
      <c r="L59" s="25"/>
    </row>
    <row r="60" spans="1:12" ht="20" customHeight="1">
      <c r="A60" s="215" t="s">
        <v>113</v>
      </c>
      <c r="B60" s="216"/>
      <c r="C60" s="197">
        <v>4</v>
      </c>
      <c r="D60" s="198">
        <v>1386.67</v>
      </c>
      <c r="E60" s="198">
        <f>C60*D60</f>
        <v>5546.68</v>
      </c>
      <c r="F60" s="200"/>
      <c r="G60" s="111"/>
      <c r="H60" s="111"/>
      <c r="I60" s="112"/>
      <c r="J60" s="111"/>
      <c r="K60" s="111"/>
      <c r="L60" s="25"/>
    </row>
    <row r="61" spans="1:12" ht="20" customHeight="1">
      <c r="A61" s="215" t="s">
        <v>114</v>
      </c>
      <c r="B61" s="216"/>
      <c r="C61" s="197">
        <v>4</v>
      </c>
      <c r="D61" s="198">
        <v>1386.67</v>
      </c>
      <c r="E61" s="198">
        <f>C61*D61</f>
        <v>5546.68</v>
      </c>
      <c r="F61" s="200"/>
      <c r="G61" s="111"/>
      <c r="H61" s="111"/>
      <c r="I61" s="112"/>
      <c r="J61" s="111"/>
      <c r="K61" s="111"/>
      <c r="L61" s="25"/>
    </row>
    <row r="62" spans="1:12" s="21" customFormat="1" ht="21" customHeight="1">
      <c r="A62" s="268" t="s">
        <v>102</v>
      </c>
      <c r="B62" s="269"/>
      <c r="C62" s="197"/>
      <c r="D62" s="198"/>
      <c r="E62" s="198"/>
      <c r="F62" s="200"/>
      <c r="J62" s="110"/>
      <c r="K62" s="22"/>
      <c r="L62" s="27"/>
    </row>
    <row r="63" spans="1:12" ht="20" customHeight="1">
      <c r="A63" s="215" t="s">
        <v>113</v>
      </c>
      <c r="B63" s="216"/>
      <c r="C63" s="197">
        <v>4</v>
      </c>
      <c r="D63" s="198">
        <v>783.77</v>
      </c>
      <c r="E63" s="198">
        <f>C63*D63</f>
        <v>3135.08</v>
      </c>
      <c r="F63" s="200"/>
      <c r="G63" s="111"/>
      <c r="H63" s="111"/>
      <c r="I63" s="112"/>
      <c r="J63" s="111"/>
      <c r="K63" s="111"/>
      <c r="L63" s="25"/>
    </row>
    <row r="64" spans="1:12" s="21" customFormat="1">
      <c r="A64" s="137"/>
      <c r="B64" s="20"/>
      <c r="C64" s="160"/>
      <c r="D64" s="149"/>
      <c r="E64" s="149"/>
      <c r="F64" s="150"/>
      <c r="J64" s="110"/>
      <c r="K64" s="22"/>
      <c r="L64" s="27"/>
    </row>
    <row r="65" spans="1:12">
      <c r="A65" s="152" t="s">
        <v>105</v>
      </c>
      <c r="B65" s="153"/>
      <c r="C65" s="154"/>
      <c r="D65" s="155"/>
      <c r="E65" s="155">
        <f>SUM(E59:E63)</f>
        <v>25321.800000000003</v>
      </c>
      <c r="F65" s="156">
        <f>E65</f>
        <v>25321.800000000003</v>
      </c>
    </row>
    <row r="66" spans="1:12" customFormat="1" ht="17" customHeight="1">
      <c r="A66" s="238" t="s">
        <v>203</v>
      </c>
      <c r="B66" s="239"/>
      <c r="C66" s="239"/>
      <c r="D66" s="239"/>
      <c r="E66" s="240">
        <f>-(E65*0.45)</f>
        <v>-11394.810000000001</v>
      </c>
      <c r="F66" s="251">
        <f>E66</f>
        <v>-11394.810000000001</v>
      </c>
    </row>
    <row r="67" spans="1:12">
      <c r="A67" s="152" t="s">
        <v>213</v>
      </c>
      <c r="B67" s="153"/>
      <c r="C67" s="154"/>
      <c r="D67" s="155"/>
      <c r="E67" s="155">
        <f>E65+E66</f>
        <v>13926.990000000002</v>
      </c>
      <c r="F67" s="156">
        <f>E67</f>
        <v>13926.990000000002</v>
      </c>
      <c r="G67" s="111"/>
      <c r="H67" s="111"/>
      <c r="I67" s="112"/>
      <c r="J67" s="111"/>
      <c r="K67" s="111"/>
      <c r="L67" s="25"/>
    </row>
    <row r="68" spans="1:12">
      <c r="A68" s="137"/>
      <c r="C68" s="160"/>
      <c r="D68" s="149"/>
      <c r="E68" s="149"/>
      <c r="F68" s="150"/>
    </row>
    <row r="69" spans="1:12">
      <c r="A69" s="165"/>
      <c r="B69" s="166"/>
      <c r="C69" s="167"/>
      <c r="D69" s="168"/>
      <c r="E69" s="168"/>
      <c r="F69" s="169"/>
    </row>
    <row r="70" spans="1:12">
      <c r="A70" s="143" t="s">
        <v>165</v>
      </c>
      <c r="B70" s="144"/>
      <c r="C70" s="145"/>
      <c r="D70" s="146"/>
      <c r="E70" s="147"/>
      <c r="F70" s="148"/>
    </row>
    <row r="71" spans="1:12" ht="20" customHeight="1">
      <c r="A71" s="215" t="s">
        <v>111</v>
      </c>
      <c r="B71" s="216"/>
      <c r="C71" s="197">
        <v>11</v>
      </c>
      <c r="D71" s="198">
        <v>783.77</v>
      </c>
      <c r="E71" s="198">
        <f>C71*D71</f>
        <v>8621.4699999999993</v>
      </c>
      <c r="F71" s="200"/>
      <c r="G71" s="111"/>
      <c r="H71" s="111"/>
      <c r="I71" s="112"/>
      <c r="J71" s="111"/>
      <c r="K71" s="111"/>
      <c r="L71" s="25"/>
    </row>
    <row r="72" spans="1:12" ht="20" customHeight="1">
      <c r="A72" s="215" t="s">
        <v>113</v>
      </c>
      <c r="B72" s="216"/>
      <c r="C72" s="197">
        <v>4</v>
      </c>
      <c r="D72" s="198">
        <v>783.77</v>
      </c>
      <c r="E72" s="198">
        <f>C72*D72</f>
        <v>3135.08</v>
      </c>
      <c r="F72" s="200"/>
      <c r="G72" s="111"/>
      <c r="H72" s="111"/>
      <c r="I72" s="112"/>
      <c r="J72" s="111"/>
      <c r="K72" s="111"/>
      <c r="L72" s="25"/>
    </row>
    <row r="73" spans="1:12" ht="20" customHeight="1">
      <c r="A73" s="215" t="s">
        <v>114</v>
      </c>
      <c r="B73" s="216"/>
      <c r="C73" s="197">
        <v>4</v>
      </c>
      <c r="D73" s="198">
        <v>783.77</v>
      </c>
      <c r="E73" s="198">
        <f>C73*D73</f>
        <v>3135.08</v>
      </c>
      <c r="F73" s="200"/>
      <c r="G73" s="111"/>
      <c r="H73" s="111"/>
      <c r="I73" s="112"/>
      <c r="J73" s="111"/>
      <c r="K73" s="111"/>
      <c r="L73" s="25"/>
    </row>
    <row r="74" spans="1:12">
      <c r="A74" s="137"/>
      <c r="F74" s="150"/>
    </row>
    <row r="75" spans="1:12">
      <c r="A75" s="152" t="s">
        <v>74</v>
      </c>
      <c r="B75" s="153"/>
      <c r="C75" s="154"/>
      <c r="D75" s="155"/>
      <c r="E75" s="155">
        <f>SUM(E71:E73)</f>
        <v>14891.63</v>
      </c>
      <c r="F75" s="156">
        <f>E75</f>
        <v>14891.63</v>
      </c>
    </row>
    <row r="76" spans="1:12" customFormat="1" ht="17" customHeight="1">
      <c r="A76" s="238" t="s">
        <v>203</v>
      </c>
      <c r="B76" s="239"/>
      <c r="C76" s="239"/>
      <c r="D76" s="239"/>
      <c r="E76" s="240">
        <f>-(E75*0.45)</f>
        <v>-6701.2334999999994</v>
      </c>
      <c r="F76" s="240">
        <f>E76</f>
        <v>-6701.2334999999994</v>
      </c>
    </row>
    <row r="77" spans="1:12">
      <c r="A77" s="152" t="s">
        <v>215</v>
      </c>
      <c r="B77" s="153"/>
      <c r="C77" s="154"/>
      <c r="D77" s="155"/>
      <c r="E77" s="155">
        <f>E75+E76</f>
        <v>8190.3964999999998</v>
      </c>
      <c r="F77" s="156">
        <f>E77</f>
        <v>8190.3964999999998</v>
      </c>
      <c r="G77" s="111"/>
      <c r="H77" s="111"/>
      <c r="I77" s="112"/>
      <c r="J77" s="111"/>
      <c r="K77" s="111"/>
      <c r="L77" s="25"/>
    </row>
    <row r="78" spans="1:12" s="21" customFormat="1" ht="14" thickBot="1">
      <c r="A78" s="22"/>
      <c r="B78" s="188"/>
      <c r="C78" s="189"/>
      <c r="D78" s="190"/>
      <c r="E78" s="190"/>
      <c r="F78" s="191"/>
      <c r="J78" s="110"/>
      <c r="K78" s="22"/>
      <c r="L78" s="27"/>
    </row>
    <row r="79" spans="1:12" ht="14" thickBot="1">
      <c r="A79" s="220" t="s">
        <v>149</v>
      </c>
      <c r="B79" s="221"/>
      <c r="C79" s="222"/>
      <c r="D79" s="223"/>
      <c r="E79" s="224"/>
      <c r="F79" s="225"/>
      <c r="G79" s="111"/>
      <c r="H79" s="111"/>
      <c r="I79" s="112"/>
      <c r="J79" s="111"/>
      <c r="K79" s="111"/>
      <c r="L79" s="25"/>
    </row>
    <row r="80" spans="1:12">
      <c r="A80" s="226" t="s">
        <v>116</v>
      </c>
      <c r="B80" s="227"/>
      <c r="C80" s="228"/>
      <c r="D80" s="229"/>
      <c r="E80" s="230"/>
      <c r="F80" s="231"/>
      <c r="G80" s="111"/>
      <c r="H80" s="111"/>
      <c r="I80" s="112"/>
      <c r="J80" s="111"/>
      <c r="K80" s="111"/>
      <c r="L80" s="25"/>
    </row>
    <row r="81" spans="1:12" ht="20" customHeight="1">
      <c r="A81" s="236" t="s">
        <v>150</v>
      </c>
      <c r="B81" s="216"/>
      <c r="C81" s="197"/>
      <c r="D81" s="198"/>
      <c r="E81" s="198"/>
      <c r="F81" s="200"/>
      <c r="G81" s="111"/>
      <c r="H81" s="111"/>
      <c r="I81" s="112"/>
      <c r="J81" s="111"/>
      <c r="K81" s="111"/>
      <c r="L81" s="25"/>
    </row>
    <row r="82" spans="1:12" ht="20" customHeight="1">
      <c r="A82" s="215" t="s">
        <v>166</v>
      </c>
      <c r="B82" s="216"/>
      <c r="C82" s="197">
        <v>1</v>
      </c>
      <c r="D82" s="198">
        <v>41015</v>
      </c>
      <c r="E82" s="198">
        <f>C82*D82</f>
        <v>41015</v>
      </c>
      <c r="F82" s="200"/>
      <c r="G82" s="111"/>
      <c r="H82" s="111"/>
      <c r="I82" s="112"/>
      <c r="J82" s="111"/>
      <c r="K82" s="111"/>
      <c r="L82" s="25"/>
    </row>
    <row r="83" spans="1:12" ht="20" customHeight="1">
      <c r="A83" s="215" t="s">
        <v>51</v>
      </c>
      <c r="B83" s="216"/>
      <c r="C83" s="197">
        <v>1</v>
      </c>
      <c r="D83" s="198">
        <v>3358</v>
      </c>
      <c r="E83" s="198">
        <f>C83*D83</f>
        <v>3358</v>
      </c>
      <c r="F83" s="200"/>
      <c r="G83" s="111"/>
      <c r="H83" s="111"/>
      <c r="I83" s="112"/>
      <c r="J83" s="111"/>
      <c r="K83" s="111"/>
      <c r="L83" s="25"/>
    </row>
    <row r="84" spans="1:12" ht="20" customHeight="1">
      <c r="A84" s="236" t="s">
        <v>151</v>
      </c>
      <c r="B84" s="216"/>
      <c r="C84" s="197"/>
      <c r="D84" s="198"/>
      <c r="E84" s="198"/>
      <c r="F84" s="200"/>
      <c r="G84" s="111"/>
      <c r="H84" s="111"/>
      <c r="I84" s="112"/>
      <c r="J84" s="111"/>
      <c r="K84" s="111"/>
      <c r="L84" s="25"/>
    </row>
    <row r="85" spans="1:12" ht="20" customHeight="1">
      <c r="A85" s="215" t="s">
        <v>219</v>
      </c>
      <c r="B85" s="216"/>
      <c r="C85" s="197">
        <v>0</v>
      </c>
      <c r="D85" s="198">
        <v>0</v>
      </c>
      <c r="E85" s="198">
        <f t="shared" ref="E85:E88" si="0">C85*D85</f>
        <v>0</v>
      </c>
      <c r="F85" s="200"/>
      <c r="G85" s="111"/>
      <c r="H85" s="111"/>
      <c r="I85" s="112"/>
      <c r="J85" s="111"/>
      <c r="K85" s="111"/>
      <c r="L85" s="25"/>
    </row>
    <row r="86" spans="1:12" ht="20" customHeight="1">
      <c r="A86" s="215" t="s">
        <v>252</v>
      </c>
      <c r="B86" s="216"/>
      <c r="C86" s="197">
        <v>1</v>
      </c>
      <c r="D86" s="198">
        <v>18886</v>
      </c>
      <c r="E86" s="198">
        <f t="shared" si="0"/>
        <v>18886</v>
      </c>
      <c r="F86" s="200"/>
      <c r="G86" s="111"/>
      <c r="H86" s="111"/>
      <c r="I86" s="112"/>
      <c r="J86" s="111"/>
      <c r="K86" s="111"/>
      <c r="L86" s="25"/>
    </row>
    <row r="87" spans="1:12" ht="20" customHeight="1">
      <c r="A87" s="215" t="s">
        <v>253</v>
      </c>
      <c r="B87" s="216"/>
      <c r="C87" s="197">
        <v>1</v>
      </c>
      <c r="D87" s="198">
        <v>4721.5</v>
      </c>
      <c r="E87" s="198">
        <f t="shared" si="0"/>
        <v>4721.5</v>
      </c>
      <c r="F87" s="200"/>
      <c r="G87" s="111"/>
      <c r="H87" s="111"/>
      <c r="I87" s="112"/>
      <c r="J87" s="111"/>
      <c r="K87" s="111"/>
      <c r="L87" s="25"/>
    </row>
    <row r="88" spans="1:12" ht="20" customHeight="1">
      <c r="A88" s="215" t="s">
        <v>254</v>
      </c>
      <c r="B88" s="216"/>
      <c r="C88" s="197">
        <v>1</v>
      </c>
      <c r="D88" s="198">
        <v>4721.5</v>
      </c>
      <c r="E88" s="198">
        <f t="shared" si="0"/>
        <v>4721.5</v>
      </c>
      <c r="F88" s="200"/>
      <c r="G88" s="111"/>
      <c r="H88" s="111"/>
      <c r="I88" s="112"/>
      <c r="J88" s="111"/>
      <c r="K88" s="111"/>
      <c r="L88" s="25"/>
    </row>
    <row r="89" spans="1:12">
      <c r="A89" s="161"/>
      <c r="B89" s="184"/>
      <c r="D89" s="149"/>
      <c r="E89" s="149"/>
      <c r="F89" s="185"/>
      <c r="G89" s="111"/>
      <c r="H89" s="111"/>
      <c r="I89" s="112"/>
      <c r="J89" s="111"/>
      <c r="K89" s="111"/>
      <c r="L89" s="25"/>
    </row>
    <row r="90" spans="1:12">
      <c r="A90" s="152" t="s">
        <v>119</v>
      </c>
      <c r="B90" s="153"/>
      <c r="C90" s="154"/>
      <c r="D90" s="155"/>
      <c r="E90" s="155">
        <f>SUM(E81:E88)</f>
        <v>72702</v>
      </c>
      <c r="F90" s="156">
        <f>E90</f>
        <v>72702</v>
      </c>
      <c r="G90" s="111"/>
      <c r="H90" s="111"/>
      <c r="I90" s="112"/>
      <c r="J90" s="111"/>
      <c r="K90" s="111"/>
      <c r="L90" s="25"/>
    </row>
    <row r="91" spans="1:12">
      <c r="A91" s="161"/>
      <c r="B91" s="184"/>
      <c r="C91" s="167"/>
      <c r="D91" s="149"/>
      <c r="E91" s="149"/>
      <c r="F91" s="185"/>
      <c r="G91" s="111"/>
      <c r="H91" s="111"/>
      <c r="I91" s="112"/>
      <c r="J91" s="111"/>
      <c r="K91" s="111"/>
      <c r="L91" s="25"/>
    </row>
    <row r="92" spans="1:12">
      <c r="A92" s="226" t="s">
        <v>117</v>
      </c>
      <c r="B92" s="227"/>
      <c r="C92" s="228"/>
      <c r="D92" s="229"/>
      <c r="E92" s="230"/>
      <c r="F92" s="231"/>
      <c r="G92" s="111"/>
      <c r="H92" s="111"/>
      <c r="I92" s="112"/>
      <c r="J92" s="111"/>
      <c r="K92" s="111"/>
      <c r="L92" s="25"/>
    </row>
    <row r="93" spans="1:12" ht="20" customHeight="1">
      <c r="A93" s="236" t="s">
        <v>152</v>
      </c>
      <c r="B93" s="216"/>
      <c r="C93" s="197"/>
      <c r="D93" s="198"/>
      <c r="E93" s="198"/>
      <c r="F93" s="200"/>
      <c r="G93" s="111"/>
      <c r="H93" s="111"/>
      <c r="I93" s="112"/>
      <c r="J93" s="111"/>
      <c r="K93" s="111"/>
      <c r="L93" s="25"/>
    </row>
    <row r="94" spans="1:12" ht="32" customHeight="1">
      <c r="A94" s="215" t="s">
        <v>195</v>
      </c>
      <c r="B94" s="216"/>
      <c r="C94" s="197">
        <v>500</v>
      </c>
      <c r="D94" s="198">
        <v>150.19999999999999</v>
      </c>
      <c r="E94" s="198">
        <f>C94*D94</f>
        <v>75100</v>
      </c>
      <c r="F94" s="200"/>
      <c r="G94" s="111"/>
      <c r="H94" s="111"/>
      <c r="I94" s="112"/>
      <c r="J94" s="111"/>
      <c r="K94" s="111"/>
      <c r="L94" s="25"/>
    </row>
    <row r="95" spans="1:12" ht="20" customHeight="1">
      <c r="A95" s="293" t="s">
        <v>153</v>
      </c>
      <c r="B95" s="294"/>
      <c r="C95" s="197"/>
      <c r="D95" s="198"/>
      <c r="E95" s="198"/>
      <c r="F95" s="200"/>
    </row>
    <row r="96" spans="1:12" ht="20" customHeight="1">
      <c r="A96" s="215" t="s">
        <v>199</v>
      </c>
      <c r="B96" s="216"/>
      <c r="C96" s="197">
        <v>500</v>
      </c>
      <c r="D96" s="198">
        <v>37.31</v>
      </c>
      <c r="E96" s="198">
        <f>C96*D96</f>
        <v>18655</v>
      </c>
      <c r="F96" s="200"/>
      <c r="G96" s="111"/>
      <c r="H96" s="111"/>
      <c r="I96" s="112"/>
      <c r="J96" s="111"/>
      <c r="K96" s="111"/>
      <c r="L96" s="25"/>
    </row>
    <row r="97" spans="1:12" ht="20" customHeight="1">
      <c r="A97" s="215"/>
      <c r="B97" s="216"/>
      <c r="C97" s="197"/>
      <c r="D97" s="198"/>
      <c r="E97" s="198"/>
      <c r="F97" s="200"/>
      <c r="G97" s="111"/>
      <c r="H97" s="111"/>
      <c r="I97" s="112"/>
      <c r="J97" s="111"/>
      <c r="K97" s="111"/>
      <c r="L97" s="25"/>
    </row>
    <row r="98" spans="1:12">
      <c r="A98" s="151"/>
      <c r="B98" s="22"/>
      <c r="E98" s="149"/>
      <c r="F98" s="150"/>
    </row>
    <row r="99" spans="1:12">
      <c r="A99" s="152" t="s">
        <v>120</v>
      </c>
      <c r="B99" s="153"/>
      <c r="C99" s="154"/>
      <c r="D99" s="155"/>
      <c r="E99" s="155">
        <f>SUM(E93:E97)</f>
        <v>93755</v>
      </c>
      <c r="F99" s="156">
        <f>E99</f>
        <v>93755</v>
      </c>
    </row>
    <row r="100" spans="1:12">
      <c r="A100" s="137"/>
      <c r="E100" s="149"/>
      <c r="F100" s="150"/>
    </row>
    <row r="101" spans="1:12">
      <c r="A101" s="289" t="s">
        <v>121</v>
      </c>
      <c r="B101" s="290"/>
      <c r="C101" s="291"/>
      <c r="D101" s="291"/>
      <c r="E101" s="291"/>
      <c r="F101" s="292"/>
    </row>
    <row r="102" spans="1:12" ht="20" customHeight="1">
      <c r="A102" s="236" t="s">
        <v>154</v>
      </c>
      <c r="B102" s="216"/>
      <c r="C102" s="197"/>
      <c r="D102" s="198"/>
      <c r="E102" s="198"/>
      <c r="F102" s="200"/>
      <c r="G102" s="111"/>
      <c r="H102" s="111"/>
      <c r="I102" s="112"/>
      <c r="J102" s="111"/>
      <c r="K102" s="111"/>
      <c r="L102" s="25"/>
    </row>
    <row r="103" spans="1:12" ht="20" customHeight="1">
      <c r="A103" s="215" t="s">
        <v>156</v>
      </c>
      <c r="B103" s="216"/>
      <c r="C103" s="197">
        <v>1</v>
      </c>
      <c r="D103" s="198">
        <v>3500</v>
      </c>
      <c r="E103" s="198">
        <f>C103*D103</f>
        <v>3500</v>
      </c>
      <c r="F103" s="200"/>
      <c r="G103" s="111"/>
      <c r="H103" s="111"/>
      <c r="I103" s="112"/>
      <c r="J103" s="111"/>
      <c r="K103" s="111"/>
      <c r="L103" s="25"/>
    </row>
    <row r="104" spans="1:12" ht="20" customHeight="1">
      <c r="A104" s="236" t="s">
        <v>155</v>
      </c>
      <c r="B104" s="216"/>
      <c r="C104" s="197"/>
      <c r="D104" s="198"/>
      <c r="E104" s="198"/>
      <c r="F104" s="200"/>
      <c r="G104" s="111"/>
      <c r="H104" s="111"/>
      <c r="I104" s="112"/>
      <c r="J104" s="111"/>
      <c r="K104" s="111"/>
      <c r="L104" s="25"/>
    </row>
    <row r="105" spans="1:12" ht="20" customHeight="1">
      <c r="A105" s="215" t="s">
        <v>157</v>
      </c>
      <c r="B105" s="216"/>
      <c r="C105" s="197">
        <v>1</v>
      </c>
      <c r="D105" s="198">
        <v>2500</v>
      </c>
      <c r="E105" s="198">
        <f>C105*D105</f>
        <v>2500</v>
      </c>
      <c r="F105" s="200"/>
      <c r="G105" s="111"/>
      <c r="H105" s="111"/>
      <c r="I105" s="112"/>
      <c r="J105" s="111"/>
      <c r="K105" s="111"/>
      <c r="L105" s="25"/>
    </row>
    <row r="106" spans="1:12">
      <c r="A106" s="187"/>
      <c r="B106" s="186"/>
      <c r="C106" s="157"/>
      <c r="D106" s="157"/>
      <c r="E106" s="157"/>
      <c r="F106" s="158"/>
    </row>
    <row r="107" spans="1:12">
      <c r="A107" s="152" t="s">
        <v>122</v>
      </c>
      <c r="B107" s="153"/>
      <c r="C107" s="154"/>
      <c r="D107" s="155"/>
      <c r="E107" s="155">
        <f>SUM(E102:E105)</f>
        <v>6000</v>
      </c>
      <c r="F107" s="156">
        <f>E107</f>
        <v>6000</v>
      </c>
    </row>
    <row r="108" spans="1:12">
      <c r="A108" s="187"/>
      <c r="B108" s="186"/>
      <c r="C108" s="157"/>
      <c r="D108" s="157"/>
      <c r="E108" s="157"/>
      <c r="F108" s="158"/>
    </row>
    <row r="109" spans="1:12" s="21" customFormat="1">
      <c r="A109" s="289" t="s">
        <v>176</v>
      </c>
      <c r="B109" s="290"/>
      <c r="C109" s="291"/>
      <c r="D109" s="291"/>
      <c r="E109" s="291"/>
      <c r="F109" s="292"/>
      <c r="J109" s="110"/>
      <c r="K109" s="22"/>
      <c r="L109" s="27"/>
    </row>
    <row r="110" spans="1:12" ht="20" customHeight="1">
      <c r="A110" s="215" t="s">
        <v>170</v>
      </c>
      <c r="B110" s="216"/>
      <c r="C110" s="197">
        <v>1</v>
      </c>
      <c r="D110" s="198">
        <v>36400</v>
      </c>
      <c r="E110" s="198">
        <f t="shared" ref="E110:E115" si="1">C110*D110</f>
        <v>36400</v>
      </c>
      <c r="F110" s="200"/>
      <c r="G110" s="111"/>
      <c r="H110" s="111"/>
      <c r="I110" s="112"/>
      <c r="J110" s="111"/>
      <c r="K110" s="111"/>
      <c r="L110" s="25"/>
    </row>
    <row r="111" spans="1:12" ht="20" customHeight="1">
      <c r="A111" s="215" t="s">
        <v>171</v>
      </c>
      <c r="B111" s="216"/>
      <c r="C111" s="197">
        <v>1</v>
      </c>
      <c r="D111" s="198">
        <v>9100</v>
      </c>
      <c r="E111" s="198">
        <f t="shared" si="1"/>
        <v>9100</v>
      </c>
      <c r="F111" s="200"/>
      <c r="G111" s="111"/>
      <c r="H111" s="111"/>
      <c r="I111" s="112"/>
      <c r="J111" s="111"/>
      <c r="K111" s="111"/>
      <c r="L111" s="25"/>
    </row>
    <row r="112" spans="1:12" ht="20" customHeight="1">
      <c r="A112" s="215" t="s">
        <v>172</v>
      </c>
      <c r="B112" s="216"/>
      <c r="C112" s="197">
        <v>1</v>
      </c>
      <c r="D112" s="198">
        <v>18200</v>
      </c>
      <c r="E112" s="198">
        <f t="shared" si="1"/>
        <v>18200</v>
      </c>
      <c r="F112" s="200"/>
      <c r="G112" s="111"/>
      <c r="H112" s="111"/>
      <c r="I112" s="112"/>
      <c r="J112" s="111"/>
      <c r="K112" s="111"/>
      <c r="L112" s="25"/>
    </row>
    <row r="113" spans="1:12" ht="20" customHeight="1">
      <c r="A113" s="215" t="s">
        <v>188</v>
      </c>
      <c r="B113" s="216"/>
      <c r="C113" s="197">
        <v>1</v>
      </c>
      <c r="D113" s="198">
        <v>27300</v>
      </c>
      <c r="E113" s="198">
        <f t="shared" si="1"/>
        <v>27300</v>
      </c>
      <c r="F113" s="200"/>
      <c r="G113" s="111"/>
      <c r="H113" s="111"/>
      <c r="I113" s="112"/>
      <c r="J113" s="111"/>
      <c r="K113" s="111"/>
      <c r="L113" s="25"/>
    </row>
    <row r="114" spans="1:12" ht="20" customHeight="1">
      <c r="A114" s="215" t="s">
        <v>173</v>
      </c>
      <c r="B114" s="216"/>
      <c r="C114" s="197">
        <v>1</v>
      </c>
      <c r="D114" s="198">
        <v>715</v>
      </c>
      <c r="E114" s="198">
        <f t="shared" si="1"/>
        <v>715</v>
      </c>
      <c r="F114" s="200"/>
      <c r="G114" s="111"/>
      <c r="H114" s="111"/>
      <c r="I114" s="112"/>
      <c r="J114" s="111"/>
      <c r="K114" s="111"/>
      <c r="L114" s="25"/>
    </row>
    <row r="115" spans="1:12" ht="20" customHeight="1">
      <c r="A115" s="215" t="s">
        <v>174</v>
      </c>
      <c r="B115" s="216"/>
      <c r="C115" s="197">
        <v>1</v>
      </c>
      <c r="D115" s="198">
        <v>715</v>
      </c>
      <c r="E115" s="198">
        <f t="shared" si="1"/>
        <v>715</v>
      </c>
      <c r="F115" s="200"/>
      <c r="G115" s="111"/>
      <c r="H115" s="111"/>
      <c r="I115" s="112"/>
      <c r="J115" s="111"/>
      <c r="K115" s="111"/>
      <c r="L115" s="25"/>
    </row>
    <row r="116" spans="1:12" ht="20" customHeight="1">
      <c r="A116" s="215" t="s">
        <v>189</v>
      </c>
      <c r="B116" s="216"/>
      <c r="C116" s="197">
        <v>2</v>
      </c>
      <c r="D116" s="198">
        <v>4225</v>
      </c>
      <c r="E116" s="198">
        <f>C116*D116</f>
        <v>8450</v>
      </c>
      <c r="F116" s="200"/>
      <c r="G116" s="111"/>
      <c r="H116" s="111"/>
      <c r="I116" s="112"/>
      <c r="J116" s="111"/>
      <c r="K116" s="111"/>
      <c r="L116" s="25"/>
    </row>
    <row r="117" spans="1:12" ht="20" customHeight="1">
      <c r="A117" s="215" t="s">
        <v>190</v>
      </c>
      <c r="B117" s="216"/>
      <c r="C117" s="197">
        <v>1</v>
      </c>
      <c r="D117" s="198">
        <v>650</v>
      </c>
      <c r="E117" s="198">
        <f>C117*D117</f>
        <v>650</v>
      </c>
      <c r="F117" s="200"/>
      <c r="G117" s="111"/>
      <c r="H117" s="111"/>
      <c r="I117" s="112"/>
      <c r="J117" s="111"/>
      <c r="K117" s="111"/>
      <c r="L117" s="25"/>
    </row>
    <row r="118" spans="1:12" ht="20" customHeight="1">
      <c r="A118" s="215" t="s">
        <v>191</v>
      </c>
      <c r="B118" s="216"/>
      <c r="C118" s="197">
        <v>1</v>
      </c>
      <c r="D118" s="198">
        <v>325</v>
      </c>
      <c r="E118" s="198">
        <f>C118*D118</f>
        <v>325</v>
      </c>
      <c r="F118" s="200"/>
      <c r="G118" s="111"/>
      <c r="H118" s="111"/>
      <c r="I118" s="112"/>
      <c r="J118" s="111"/>
      <c r="K118" s="111"/>
      <c r="L118" s="25"/>
    </row>
    <row r="119" spans="1:12" s="21" customFormat="1">
      <c r="A119" s="137"/>
      <c r="B119" s="20"/>
      <c r="C119" s="160"/>
      <c r="D119" s="149"/>
      <c r="E119" s="149"/>
      <c r="F119" s="150"/>
      <c r="J119" s="110"/>
      <c r="K119" s="22"/>
      <c r="L119" s="27"/>
    </row>
    <row r="120" spans="1:12" s="21" customFormat="1">
      <c r="A120" s="152" t="s">
        <v>123</v>
      </c>
      <c r="B120" s="153"/>
      <c r="C120" s="154"/>
      <c r="D120" s="155"/>
      <c r="E120" s="155">
        <f>SUM(E110:E118)</f>
        <v>101855</v>
      </c>
      <c r="F120" s="156">
        <f>E120</f>
        <v>101855</v>
      </c>
      <c r="J120" s="110"/>
      <c r="K120" s="22"/>
      <c r="L120" s="27"/>
    </row>
    <row r="121" spans="1:12" s="21" customFormat="1">
      <c r="A121" s="137"/>
      <c r="B121" s="20"/>
      <c r="C121" s="160"/>
      <c r="D121" s="149"/>
      <c r="E121" s="149"/>
      <c r="F121" s="150"/>
      <c r="J121" s="110"/>
      <c r="K121" s="22"/>
      <c r="L121" s="27"/>
    </row>
    <row r="122" spans="1:12" s="21" customFormat="1">
      <c r="A122" s="289" t="s">
        <v>177</v>
      </c>
      <c r="B122" s="290"/>
      <c r="C122" s="291"/>
      <c r="D122" s="291"/>
      <c r="E122" s="291"/>
      <c r="F122" s="292"/>
      <c r="J122" s="110"/>
      <c r="K122" s="22"/>
      <c r="L122" s="27"/>
    </row>
    <row r="123" spans="1:12" ht="20" customHeight="1">
      <c r="A123" s="215" t="s">
        <v>175</v>
      </c>
      <c r="B123" s="216"/>
      <c r="C123" s="197">
        <v>1</v>
      </c>
      <c r="D123" s="198">
        <v>1250</v>
      </c>
      <c r="E123" s="198">
        <f t="shared" ref="E123" si="2">C123*D123</f>
        <v>1250</v>
      </c>
      <c r="F123" s="200"/>
      <c r="G123" s="111"/>
      <c r="H123" s="111"/>
      <c r="I123" s="112"/>
      <c r="J123" s="111"/>
      <c r="K123" s="111"/>
      <c r="L123" s="25"/>
    </row>
    <row r="124" spans="1:12" s="21" customFormat="1">
      <c r="A124" s="137"/>
      <c r="B124" s="20"/>
      <c r="C124" s="160"/>
      <c r="D124" s="149"/>
      <c r="E124" s="149"/>
      <c r="F124" s="150"/>
      <c r="J124" s="110"/>
      <c r="K124" s="22"/>
      <c r="L124" s="27"/>
    </row>
    <row r="125" spans="1:12">
      <c r="A125" s="152" t="s">
        <v>124</v>
      </c>
      <c r="B125" s="153"/>
      <c r="C125" s="154"/>
      <c r="D125" s="155"/>
      <c r="E125" s="155">
        <f>SUM(E123:E123)</f>
        <v>1250</v>
      </c>
      <c r="F125" s="156">
        <f>E125</f>
        <v>1250</v>
      </c>
    </row>
    <row r="126" spans="1:12">
      <c r="A126" s="165"/>
      <c r="B126" s="166"/>
      <c r="C126" s="167"/>
      <c r="D126" s="168"/>
      <c r="E126" s="168"/>
      <c r="F126" s="169"/>
    </row>
    <row r="127" spans="1:12">
      <c r="A127" s="226" t="s">
        <v>178</v>
      </c>
      <c r="B127" s="227"/>
      <c r="C127" s="228"/>
      <c r="D127" s="229"/>
      <c r="E127" s="230"/>
      <c r="F127" s="231"/>
    </row>
    <row r="128" spans="1:12" ht="20" customHeight="1">
      <c r="A128" s="215" t="s">
        <v>255</v>
      </c>
      <c r="B128" s="216"/>
      <c r="C128" s="197">
        <v>1</v>
      </c>
      <c r="D128" s="198">
        <v>26585</v>
      </c>
      <c r="E128" s="198">
        <f>C128*D128</f>
        <v>26585</v>
      </c>
      <c r="F128" s="200"/>
      <c r="G128" s="111"/>
      <c r="H128" s="111"/>
      <c r="I128" s="112"/>
      <c r="J128" s="111"/>
      <c r="K128" s="111"/>
      <c r="L128" s="25"/>
    </row>
    <row r="129" spans="1:12">
      <c r="A129" s="137"/>
      <c r="F129" s="150"/>
    </row>
    <row r="130" spans="1:12">
      <c r="A130" s="152" t="s">
        <v>125</v>
      </c>
      <c r="B130" s="153"/>
      <c r="C130" s="154"/>
      <c r="D130" s="155"/>
      <c r="E130" s="155">
        <f>SUM(E128:E128)</f>
        <v>26585</v>
      </c>
      <c r="F130" s="156">
        <f>E130</f>
        <v>26585</v>
      </c>
    </row>
    <row r="131" spans="1:12" s="21" customFormat="1">
      <c r="A131" s="22"/>
      <c r="B131" s="22"/>
      <c r="C131" s="22"/>
      <c r="D131" s="22"/>
      <c r="E131" s="22"/>
      <c r="F131" s="140"/>
      <c r="J131" s="110"/>
      <c r="K131" s="22"/>
      <c r="L131" s="27"/>
    </row>
    <row r="132" spans="1:12">
      <c r="A132" s="226" t="s">
        <v>179</v>
      </c>
      <c r="B132" s="227"/>
      <c r="C132" s="228"/>
      <c r="D132" s="229"/>
      <c r="E132" s="230"/>
      <c r="F132" s="231"/>
    </row>
    <row r="133" spans="1:12" ht="20" customHeight="1">
      <c r="A133" s="236" t="s">
        <v>180</v>
      </c>
      <c r="B133" s="216"/>
      <c r="C133" s="197"/>
      <c r="D133" s="198"/>
      <c r="E133" s="198"/>
      <c r="F133" s="200"/>
      <c r="G133" s="111"/>
      <c r="H133" s="111"/>
      <c r="I133" s="112"/>
      <c r="J133" s="111"/>
      <c r="K133" s="111"/>
      <c r="L133" s="25"/>
    </row>
    <row r="134" spans="1:12" ht="20" customHeight="1">
      <c r="A134" s="215" t="s">
        <v>181</v>
      </c>
      <c r="B134" s="216"/>
      <c r="C134" s="197">
        <v>1</v>
      </c>
      <c r="D134" s="198">
        <v>6500</v>
      </c>
      <c r="E134" s="198">
        <f>C134*D134</f>
        <v>6500</v>
      </c>
      <c r="F134" s="200"/>
      <c r="G134" s="111"/>
      <c r="H134" s="111"/>
      <c r="I134" s="112"/>
      <c r="J134" s="111"/>
      <c r="K134" s="111"/>
      <c r="L134" s="25"/>
    </row>
    <row r="135" spans="1:12" ht="42" customHeight="1">
      <c r="A135" s="215" t="s">
        <v>220</v>
      </c>
      <c r="B135" s="216"/>
      <c r="C135" s="197"/>
      <c r="D135" s="198"/>
      <c r="E135" s="198"/>
      <c r="F135" s="200"/>
      <c r="G135" s="111"/>
      <c r="H135" s="111"/>
      <c r="I135" s="112"/>
      <c r="J135" s="111"/>
      <c r="K135" s="111"/>
      <c r="L135" s="25"/>
    </row>
    <row r="136" spans="1:12">
      <c r="A136" s="137"/>
      <c r="F136" s="150"/>
    </row>
    <row r="137" spans="1:12">
      <c r="A137" s="152" t="s">
        <v>183</v>
      </c>
      <c r="B137" s="153"/>
      <c r="C137" s="154"/>
      <c r="D137" s="155"/>
      <c r="E137" s="155">
        <f>SUM(E133:E135)</f>
        <v>6500</v>
      </c>
      <c r="F137" s="156">
        <f>E137</f>
        <v>6500</v>
      </c>
    </row>
    <row r="138" spans="1:12" customFormat="1"/>
    <row r="139" spans="1:12">
      <c r="A139" s="226" t="s">
        <v>118</v>
      </c>
      <c r="B139" s="227"/>
      <c r="C139" s="228"/>
      <c r="D139" s="229"/>
      <c r="E139" s="230"/>
      <c r="F139" s="231"/>
    </row>
    <row r="140" spans="1:12" ht="20" customHeight="1">
      <c r="A140" s="215" t="s">
        <v>182</v>
      </c>
      <c r="B140" s="216"/>
      <c r="C140" s="197">
        <v>1</v>
      </c>
      <c r="D140" s="198">
        <v>1820</v>
      </c>
      <c r="E140" s="198">
        <f>C140*D140</f>
        <v>1820</v>
      </c>
      <c r="F140" s="200"/>
      <c r="G140" s="111"/>
      <c r="H140" s="111"/>
      <c r="I140" s="112"/>
      <c r="J140" s="111"/>
      <c r="K140" s="111"/>
      <c r="L140" s="25"/>
    </row>
    <row r="141" spans="1:12">
      <c r="A141" s="137"/>
      <c r="F141" s="150"/>
    </row>
    <row r="142" spans="1:12">
      <c r="A142" s="152" t="s">
        <v>126</v>
      </c>
      <c r="B142" s="153"/>
      <c r="C142" s="154"/>
      <c r="D142" s="155"/>
      <c r="E142" s="155">
        <f>SUM(E140:E140)</f>
        <v>1820</v>
      </c>
      <c r="F142" s="156">
        <f>E142</f>
        <v>1820</v>
      </c>
    </row>
    <row r="143" spans="1:12" s="21" customFormat="1">
      <c r="A143" s="22"/>
      <c r="B143" s="188"/>
      <c r="C143" s="189"/>
      <c r="D143" s="190"/>
      <c r="E143" s="190"/>
      <c r="F143" s="191"/>
      <c r="J143" s="110"/>
      <c r="K143" s="22"/>
      <c r="L143" s="27"/>
    </row>
    <row r="144" spans="1:12">
      <c r="A144" s="226" t="s">
        <v>228</v>
      </c>
      <c r="B144" s="227"/>
      <c r="C144" s="228"/>
      <c r="D144" s="229"/>
      <c r="E144" s="230"/>
      <c r="F144" s="231"/>
    </row>
    <row r="145" spans="1:12" ht="20" customHeight="1">
      <c r="A145" s="215" t="s">
        <v>229</v>
      </c>
      <c r="B145" s="216"/>
      <c r="C145" s="197">
        <v>1</v>
      </c>
      <c r="D145" s="198">
        <v>18750</v>
      </c>
      <c r="E145" s="198">
        <f>C145*D145</f>
        <v>18750</v>
      </c>
      <c r="F145" s="200"/>
      <c r="G145" s="111"/>
      <c r="H145" s="111"/>
      <c r="I145" s="237"/>
      <c r="J145" s="111"/>
      <c r="K145" s="111"/>
      <c r="L145" s="25"/>
    </row>
    <row r="146" spans="1:12">
      <c r="A146" s="137"/>
      <c r="F146" s="150"/>
    </row>
    <row r="147" spans="1:12">
      <c r="A147" s="152" t="s">
        <v>230</v>
      </c>
      <c r="B147" s="153"/>
      <c r="C147" s="154"/>
      <c r="D147" s="155"/>
      <c r="E147" s="155">
        <f>SUM(E145:E145)</f>
        <v>18750</v>
      </c>
      <c r="F147" s="156">
        <f>E147</f>
        <v>18750</v>
      </c>
    </row>
    <row r="148" spans="1:12" customFormat="1"/>
    <row r="149" spans="1:12" s="21" customFormat="1">
      <c r="A149" s="143" t="s">
        <v>52</v>
      </c>
      <c r="B149" s="144"/>
      <c r="C149" s="145"/>
      <c r="D149" s="146"/>
      <c r="E149" s="147"/>
      <c r="F149" s="148"/>
      <c r="J149" s="110"/>
      <c r="K149" s="22"/>
      <c r="L149" s="27"/>
    </row>
    <row r="150" spans="1:12" s="21" customFormat="1" ht="58">
      <c r="A150" s="202" t="s">
        <v>88</v>
      </c>
      <c r="B150" s="199"/>
      <c r="C150" s="197">
        <v>0</v>
      </c>
      <c r="D150" s="198">
        <v>0</v>
      </c>
      <c r="E150" s="198">
        <f t="shared" ref="E150:E156" si="3">C150*D150</f>
        <v>0</v>
      </c>
      <c r="F150" s="200"/>
      <c r="J150" s="110"/>
      <c r="K150" s="22"/>
      <c r="L150" s="27"/>
    </row>
    <row r="151" spans="1:12" s="21" customFormat="1">
      <c r="A151" s="202"/>
      <c r="B151" s="199"/>
      <c r="C151" s="197">
        <v>0</v>
      </c>
      <c r="D151" s="198">
        <v>0</v>
      </c>
      <c r="E151" s="198">
        <f t="shared" si="3"/>
        <v>0</v>
      </c>
      <c r="F151" s="200"/>
      <c r="J151" s="110"/>
      <c r="K151" s="22"/>
      <c r="L151" s="27"/>
    </row>
    <row r="152" spans="1:12" s="21" customFormat="1">
      <c r="A152" s="202"/>
      <c r="B152" s="199"/>
      <c r="C152" s="197">
        <v>0</v>
      </c>
      <c r="D152" s="198">
        <v>0</v>
      </c>
      <c r="E152" s="198">
        <f t="shared" si="3"/>
        <v>0</v>
      </c>
      <c r="F152" s="200"/>
      <c r="J152" s="110"/>
      <c r="K152" s="22"/>
      <c r="L152" s="27"/>
    </row>
    <row r="153" spans="1:12" s="21" customFormat="1">
      <c r="A153" s="203"/>
      <c r="B153" s="199"/>
      <c r="C153" s="197">
        <v>0</v>
      </c>
      <c r="D153" s="198">
        <v>0</v>
      </c>
      <c r="E153" s="198">
        <f t="shared" si="3"/>
        <v>0</v>
      </c>
      <c r="F153" s="200"/>
      <c r="J153" s="110"/>
      <c r="K153" s="22"/>
      <c r="L153" s="27"/>
    </row>
    <row r="154" spans="1:12" s="21" customFormat="1">
      <c r="A154" s="203"/>
      <c r="B154" s="199"/>
      <c r="C154" s="197">
        <v>0</v>
      </c>
      <c r="D154" s="198">
        <v>0</v>
      </c>
      <c r="E154" s="198">
        <f t="shared" si="3"/>
        <v>0</v>
      </c>
      <c r="F154" s="200"/>
      <c r="J154" s="110"/>
      <c r="K154" s="22"/>
      <c r="L154" s="27"/>
    </row>
    <row r="155" spans="1:12" s="21" customFormat="1">
      <c r="A155" s="202"/>
      <c r="B155" s="199"/>
      <c r="C155" s="197">
        <v>0</v>
      </c>
      <c r="D155" s="198">
        <v>0</v>
      </c>
      <c r="E155" s="198">
        <f t="shared" si="3"/>
        <v>0</v>
      </c>
      <c r="F155" s="200"/>
      <c r="J155" s="110"/>
      <c r="K155" s="22"/>
      <c r="L155" s="27"/>
    </row>
    <row r="156" spans="1:12" s="21" customFormat="1">
      <c r="A156" s="203"/>
      <c r="B156" s="199"/>
      <c r="C156" s="197">
        <v>0</v>
      </c>
      <c r="D156" s="198">
        <v>0</v>
      </c>
      <c r="E156" s="198">
        <f t="shared" si="3"/>
        <v>0</v>
      </c>
      <c r="F156" s="200"/>
      <c r="J156" s="110"/>
      <c r="K156" s="22"/>
      <c r="L156" s="27"/>
    </row>
    <row r="157" spans="1:12" s="21" customFormat="1">
      <c r="A157" s="192"/>
      <c r="B157" s="188"/>
      <c r="C157" s="27"/>
      <c r="D157" s="149"/>
      <c r="E157" s="149"/>
      <c r="F157" s="191"/>
      <c r="J157" s="110"/>
      <c r="K157" s="22"/>
      <c r="L157" s="27"/>
    </row>
    <row r="158" spans="1:12" s="21" customFormat="1">
      <c r="A158" s="152" t="s">
        <v>55</v>
      </c>
      <c r="B158" s="153"/>
      <c r="C158" s="154"/>
      <c r="D158" s="155"/>
      <c r="E158" s="155">
        <f>E150+E151+E152+E153+E154+E155+E156</f>
        <v>0</v>
      </c>
      <c r="F158" s="156">
        <f>E158</f>
        <v>0</v>
      </c>
      <c r="J158" s="110"/>
      <c r="K158" s="22"/>
      <c r="L158" s="27"/>
    </row>
    <row r="159" spans="1:12" s="21" customFormat="1" ht="14" thickBot="1">
      <c r="A159" s="22"/>
      <c r="B159" s="20"/>
      <c r="C159" s="27"/>
      <c r="D159" s="110"/>
      <c r="F159" s="150"/>
      <c r="J159" s="110"/>
      <c r="K159" s="22"/>
      <c r="L159" s="27"/>
    </row>
    <row r="160" spans="1:12" s="21" customFormat="1" ht="15" thickBot="1">
      <c r="A160" s="85" t="s">
        <v>89</v>
      </c>
      <c r="B160" s="129"/>
      <c r="C160" s="126"/>
      <c r="D160" s="86"/>
      <c r="E160" s="116">
        <f>F27+F37+F47+F56+F67+F77</f>
        <v>78225.790500000003</v>
      </c>
      <c r="F160" s="150"/>
      <c r="J160" s="110"/>
      <c r="K160" s="22"/>
      <c r="L160" s="27"/>
    </row>
    <row r="161" spans="1:12" s="21" customFormat="1" ht="15" thickBot="1">
      <c r="A161" s="85" t="s">
        <v>148</v>
      </c>
      <c r="B161" s="129"/>
      <c r="C161" s="126"/>
      <c r="D161" s="86"/>
      <c r="E161" s="116">
        <f>F90+F99+F107+F120+F125+F130+F137+F142+F147</f>
        <v>329217</v>
      </c>
      <c r="F161" s="150"/>
      <c r="J161" s="110"/>
      <c r="K161" s="22"/>
      <c r="L161" s="27"/>
    </row>
    <row r="162" spans="1:12" s="21" customFormat="1" ht="15" thickBot="1">
      <c r="A162" s="196" t="s">
        <v>78</v>
      </c>
      <c r="B162" s="193"/>
      <c r="C162" s="194"/>
      <c r="D162" s="195"/>
      <c r="E162" s="116">
        <f>F158</f>
        <v>0</v>
      </c>
      <c r="F162" s="150"/>
      <c r="J162" s="110"/>
      <c r="K162" s="22"/>
      <c r="L162" s="27"/>
    </row>
    <row r="163" spans="1:12" s="21" customFormat="1">
      <c r="A163" s="137"/>
      <c r="B163" s="20"/>
      <c r="C163" s="27"/>
      <c r="D163" s="110"/>
      <c r="F163" s="150"/>
      <c r="J163" s="110"/>
      <c r="K163" s="22"/>
      <c r="L163" s="27"/>
    </row>
    <row r="164" spans="1:12" s="21" customFormat="1" ht="14">
      <c r="A164" s="208"/>
      <c r="B164" s="209"/>
      <c r="C164" s="210"/>
      <c r="D164" s="211"/>
      <c r="F164" s="150"/>
      <c r="J164" s="110"/>
      <c r="K164" s="22"/>
      <c r="L164" s="27"/>
    </row>
    <row r="165" spans="1:12" s="21" customFormat="1" ht="16">
      <c r="A165" s="170" t="s">
        <v>62</v>
      </c>
      <c r="B165" s="117"/>
      <c r="C165" s="127"/>
      <c r="D165" s="88"/>
      <c r="E165" s="89"/>
      <c r="F165" s="171">
        <f>E160+E162</f>
        <v>78225.790500000003</v>
      </c>
      <c r="J165" s="110"/>
      <c r="K165" s="22"/>
      <c r="L165" s="27"/>
    </row>
    <row r="166" spans="1:12" s="21" customFormat="1" ht="16">
      <c r="A166" s="170" t="s">
        <v>44</v>
      </c>
      <c r="B166" s="117"/>
      <c r="C166" s="127"/>
      <c r="D166" s="88"/>
      <c r="E166" s="89"/>
      <c r="F166" s="172"/>
      <c r="J166" s="110"/>
      <c r="K166" s="22"/>
      <c r="L166" s="27"/>
    </row>
    <row r="167" spans="1:12" s="21" customFormat="1" ht="17" thickBot="1">
      <c r="A167" s="173" t="s">
        <v>63</v>
      </c>
      <c r="B167" s="118"/>
      <c r="C167" s="128"/>
      <c r="D167" s="90"/>
      <c r="E167" s="91"/>
      <c r="F167" s="174">
        <f>F165+E161+F166</f>
        <v>407442.7905</v>
      </c>
      <c r="J167" s="110"/>
      <c r="K167" s="22"/>
      <c r="L167" s="27"/>
    </row>
    <row r="168" spans="1:12" s="21" customFormat="1" ht="14" thickTop="1">
      <c r="A168" s="137"/>
      <c r="B168" s="20"/>
      <c r="C168" s="27"/>
      <c r="D168" s="110"/>
      <c r="F168" s="150"/>
      <c r="J168" s="110"/>
      <c r="K168" s="22"/>
      <c r="L168" s="27"/>
    </row>
    <row r="169" spans="1:12" s="21" customFormat="1">
      <c r="A169" s="137"/>
      <c r="B169" s="20"/>
      <c r="C169" s="27"/>
      <c r="D169" s="110"/>
      <c r="F169" s="150"/>
      <c r="J169" s="110"/>
      <c r="K169" s="22"/>
      <c r="L169" s="27"/>
    </row>
    <row r="170" spans="1:12" s="21" customFormat="1" ht="14">
      <c r="A170" s="159" t="s">
        <v>58</v>
      </c>
      <c r="B170" s="119"/>
      <c r="C170" s="27"/>
      <c r="D170" s="110"/>
      <c r="F170" s="150"/>
      <c r="J170" s="110"/>
      <c r="K170" s="22"/>
      <c r="L170" s="27"/>
    </row>
    <row r="171" spans="1:12" s="21" customFormat="1" ht="15" thickBot="1">
      <c r="A171" s="201" t="s">
        <v>79</v>
      </c>
      <c r="B171" s="175"/>
      <c r="C171" s="176"/>
      <c r="D171" s="177"/>
      <c r="E171" s="178"/>
      <c r="F171" s="179"/>
      <c r="J171" s="110"/>
      <c r="K171" s="22"/>
      <c r="L171" s="27"/>
    </row>
    <row r="173" spans="1:12" s="21" customFormat="1" ht="14">
      <c r="A173" s="20" t="s">
        <v>59</v>
      </c>
      <c r="B173" s="20"/>
      <c r="C173" s="27"/>
      <c r="D173" s="110"/>
      <c r="J173" s="110"/>
      <c r="K173" s="22"/>
      <c r="L173" s="27"/>
    </row>
  </sheetData>
  <dataConsolidate/>
  <mergeCells count="19">
    <mergeCell ref="A62:B62"/>
    <mergeCell ref="A95:B95"/>
    <mergeCell ref="A101:F101"/>
    <mergeCell ref="A109:F109"/>
    <mergeCell ref="A122:F122"/>
    <mergeCell ref="A49:F49"/>
    <mergeCell ref="A58:F58"/>
    <mergeCell ref="A39:F39"/>
    <mergeCell ref="D1:E1"/>
    <mergeCell ref="D2:E2"/>
    <mergeCell ref="D3:E3"/>
    <mergeCell ref="D4:E4"/>
    <mergeCell ref="D6:E6"/>
    <mergeCell ref="D7:E7"/>
    <mergeCell ref="D8:E8"/>
    <mergeCell ref="D9:E9"/>
    <mergeCell ref="A13:F13"/>
    <mergeCell ref="A22:B22"/>
    <mergeCell ref="A32:B32"/>
  </mergeCells>
  <dataValidations count="1">
    <dataValidation allowBlank="1" sqref="F7:G8 F1:G4 G13:H13 E70:F70 E29:F29 C1:C4 D158:F158 D57:F57 D53:F53 E149:F149 A7:A12 B10:F12 H1:H9 C6:C9 I10:I12 B1:B9 A1:A5 A149 A157:A158 B155:B159 D64:F64 D78:F78 A71:D73 D68:F69 A163:P65511 D74 C14:P16 C150:F157 A160:B162 C159:F162 C58:F61 A62:F63 C71:C74 E71:P74 B78 C65:F67 G147:P162 E127:F127 E92:F92 D99:P99 C120:F120 D121:F121 C125:F125 A129:B130 D119:F119 D124:F124 C122:F123 A85:B97 D130:F130 G130:P132 A141:B142 E132:F132 A133:C135 C128:P129 A132:B132 D137:F138 A136:B139 G137:P139 E139:F139 A140:C140 B103:B104 A104 A99:B102 C140:P141 D147:F148 C145:P146 A146:B148 D126:F126 C133:P136 C93:F118 A105:B127 A76:F77 A79:F84 B149:B153 A13:B33 C17:F28 C30:F52 C54:F56 A35:B61 G17:P70 A64:B70 A74:B75 D75:F75 C85:F91 G75:P127 D142:F143 G142:P144 B143 A144:B144 E144:F144 A145:C145 A128:C128" xr:uid="{74676201-9274-CC4A-97BA-E82688116FCE}"/>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7D65-60BF-0341-A0D8-141D15DB25E9}">
  <sheetPr>
    <tabColor indexed="18"/>
  </sheetPr>
  <dimension ref="A1:L173"/>
  <sheetViews>
    <sheetView showGridLines="0" zoomScaleNormal="100" zoomScaleSheetLayoutView="75" workbookViewId="0">
      <selection activeCell="D6" sqref="D6:E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132</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144</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1</v>
      </c>
      <c r="D19" s="198">
        <v>975</v>
      </c>
      <c r="E19" s="198">
        <f>C19*D19</f>
        <v>975</v>
      </c>
      <c r="F19" s="200"/>
      <c r="G19" s="111"/>
      <c r="H19" s="111"/>
      <c r="I19" s="112"/>
      <c r="J19" s="111"/>
      <c r="K19" s="111"/>
      <c r="L19" s="25"/>
    </row>
    <row r="20" spans="1:12" ht="20" customHeight="1">
      <c r="A20" s="215" t="s">
        <v>113</v>
      </c>
      <c r="B20" s="216"/>
      <c r="C20" s="197">
        <v>2</v>
      </c>
      <c r="D20" s="198">
        <v>975</v>
      </c>
      <c r="E20" s="198">
        <f>C20*D20</f>
        <v>1950</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26343.85</v>
      </c>
      <c r="F25" s="156">
        <f>E25</f>
        <v>26343.85</v>
      </c>
      <c r="G25" s="111"/>
      <c r="H25" s="111"/>
      <c r="I25" s="112"/>
      <c r="J25" s="111"/>
      <c r="K25" s="111"/>
      <c r="L25" s="25"/>
    </row>
    <row r="26" spans="1:12" customFormat="1" ht="17" customHeight="1">
      <c r="A26" s="238" t="s">
        <v>203</v>
      </c>
      <c r="B26" s="239"/>
      <c r="C26" s="239"/>
      <c r="D26" s="239"/>
      <c r="E26" s="240">
        <f>-(E25*0.45)</f>
        <v>-11854.7325</v>
      </c>
      <c r="F26" s="251">
        <f>E26</f>
        <v>-11854.7325</v>
      </c>
    </row>
    <row r="27" spans="1:12">
      <c r="A27" s="152" t="s">
        <v>206</v>
      </c>
      <c r="B27" s="153"/>
      <c r="C27" s="154"/>
      <c r="D27" s="155"/>
      <c r="E27" s="155">
        <f>E25+E26</f>
        <v>14489.117499999998</v>
      </c>
      <c r="F27" s="156">
        <f>E27</f>
        <v>14489.117499999998</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c r="D32" s="198"/>
      <c r="E32" s="198"/>
      <c r="F32" s="200"/>
    </row>
    <row r="33" spans="1:12" ht="20" customHeight="1">
      <c r="A33" s="215" t="s">
        <v>113</v>
      </c>
      <c r="B33" s="216"/>
      <c r="C33" s="197">
        <v>2</v>
      </c>
      <c r="D33" s="198">
        <v>783.77</v>
      </c>
      <c r="E33" s="198">
        <f>C33*D33</f>
        <v>1567.54</v>
      </c>
      <c r="F33" s="200"/>
      <c r="G33" s="111"/>
      <c r="H33" s="111"/>
      <c r="I33" s="112"/>
      <c r="J33" s="111"/>
      <c r="K33" s="111"/>
      <c r="L33" s="25"/>
    </row>
    <row r="34" spans="1:12">
      <c r="A34" s="151"/>
      <c r="B34" s="22"/>
      <c r="E34" s="149"/>
      <c r="F34" s="150"/>
    </row>
    <row r="35" spans="1:12">
      <c r="A35" s="152" t="s">
        <v>30</v>
      </c>
      <c r="B35" s="153"/>
      <c r="C35" s="154"/>
      <c r="D35" s="155"/>
      <c r="E35" s="155">
        <f>SUM(E30:E33)</f>
        <v>18810.48</v>
      </c>
      <c r="F35" s="156">
        <f>E35</f>
        <v>18810.48</v>
      </c>
    </row>
    <row r="36" spans="1:12" customFormat="1" ht="17" customHeight="1">
      <c r="A36" s="238" t="s">
        <v>203</v>
      </c>
      <c r="B36" s="239"/>
      <c r="C36" s="239"/>
      <c r="D36" s="239"/>
      <c r="E36" s="240">
        <f>-(E35*0.45)</f>
        <v>-8464.7160000000003</v>
      </c>
      <c r="F36" s="251">
        <f>E36</f>
        <v>-8464.7160000000003</v>
      </c>
    </row>
    <row r="37" spans="1:12">
      <c r="A37" s="152" t="s">
        <v>207</v>
      </c>
      <c r="B37" s="153"/>
      <c r="C37" s="154"/>
      <c r="D37" s="155"/>
      <c r="E37" s="155">
        <f>E35+E36</f>
        <v>10345.763999999999</v>
      </c>
      <c r="F37" s="156">
        <f>E37</f>
        <v>10345.763999999999</v>
      </c>
      <c r="G37" s="111"/>
      <c r="H37" s="111"/>
      <c r="I37" s="112"/>
      <c r="J37" s="111"/>
      <c r="K37" s="111"/>
      <c r="L37" s="25"/>
    </row>
    <row r="38" spans="1:12">
      <c r="A38" s="137"/>
      <c r="E38" s="149"/>
      <c r="F38" s="150"/>
    </row>
    <row r="39" spans="1:12">
      <c r="A39" s="271" t="s">
        <v>70</v>
      </c>
      <c r="B39" s="272"/>
      <c r="C39" s="273"/>
      <c r="D39" s="273"/>
      <c r="E39" s="273"/>
      <c r="F39" s="274"/>
    </row>
    <row r="40" spans="1:12" ht="20" customHeight="1">
      <c r="A40" s="215" t="s">
        <v>111</v>
      </c>
      <c r="B40" s="216"/>
      <c r="C40" s="197">
        <v>15</v>
      </c>
      <c r="D40" s="198">
        <v>1386.67</v>
      </c>
      <c r="E40" s="198">
        <f>C40*D40</f>
        <v>20800.050000000003</v>
      </c>
      <c r="F40" s="200"/>
      <c r="G40" s="111"/>
      <c r="H40" s="111"/>
      <c r="I40" s="112"/>
      <c r="J40" s="111"/>
      <c r="K40" s="111"/>
      <c r="L40" s="25"/>
    </row>
    <row r="41" spans="1:12" ht="20" customHeight="1">
      <c r="A41" s="215" t="s">
        <v>112</v>
      </c>
      <c r="B41" s="216"/>
      <c r="C41" s="197">
        <v>1</v>
      </c>
      <c r="D41" s="198">
        <v>1386.67</v>
      </c>
      <c r="E41" s="198">
        <f>C41*D41</f>
        <v>1386.67</v>
      </c>
      <c r="F41" s="200"/>
      <c r="G41" s="111"/>
      <c r="H41" s="111"/>
      <c r="I41" s="112"/>
      <c r="J41" s="111"/>
      <c r="K41" s="111"/>
      <c r="L41" s="25"/>
    </row>
    <row r="42" spans="1:12" ht="20" customHeight="1">
      <c r="A42" s="215" t="s">
        <v>113</v>
      </c>
      <c r="B42" s="216"/>
      <c r="C42" s="197">
        <v>2</v>
      </c>
      <c r="D42" s="198">
        <v>1386.67</v>
      </c>
      <c r="E42" s="198">
        <f>C42*D42</f>
        <v>2773.34</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26346.730000000003</v>
      </c>
      <c r="F45" s="156">
        <f>E45</f>
        <v>26346.730000000003</v>
      </c>
    </row>
    <row r="46" spans="1:12" customFormat="1" ht="17" customHeight="1">
      <c r="A46" s="238" t="s">
        <v>203</v>
      </c>
      <c r="B46" s="239"/>
      <c r="C46" s="239"/>
      <c r="D46" s="239"/>
      <c r="E46" s="240">
        <f>-(E45*0.45)</f>
        <v>-11856.028500000002</v>
      </c>
      <c r="F46" s="251">
        <f>E46</f>
        <v>-11856.028500000002</v>
      </c>
    </row>
    <row r="47" spans="1:12">
      <c r="A47" s="152" t="s">
        <v>216</v>
      </c>
      <c r="B47" s="153"/>
      <c r="C47" s="154"/>
      <c r="D47" s="155"/>
      <c r="E47" s="155">
        <f>E45+E46</f>
        <v>14490.701500000001</v>
      </c>
      <c r="F47" s="156">
        <f>E47</f>
        <v>14490.701500000001</v>
      </c>
      <c r="G47" s="111"/>
      <c r="H47" s="111"/>
      <c r="I47" s="112"/>
      <c r="J47" s="111"/>
      <c r="K47" s="111"/>
      <c r="L47" s="25"/>
    </row>
    <row r="48" spans="1:12">
      <c r="A48" s="187"/>
      <c r="B48" s="186"/>
      <c r="C48" s="157"/>
      <c r="D48" s="157"/>
      <c r="E48" s="157"/>
      <c r="F48" s="158"/>
    </row>
    <row r="49" spans="1:12" s="21" customFormat="1">
      <c r="A49" s="271" t="s">
        <v>98</v>
      </c>
      <c r="B49" s="272"/>
      <c r="C49" s="273"/>
      <c r="D49" s="273"/>
      <c r="E49" s="273"/>
      <c r="F49" s="274"/>
      <c r="J49" s="110"/>
      <c r="K49" s="22"/>
      <c r="L49" s="27"/>
    </row>
    <row r="50" spans="1:12" ht="20" customHeight="1">
      <c r="A50" s="215" t="s">
        <v>111</v>
      </c>
      <c r="B50" s="216"/>
      <c r="C50" s="197">
        <v>15</v>
      </c>
      <c r="D50" s="198">
        <v>975</v>
      </c>
      <c r="E50" s="198">
        <f>C50*D50</f>
        <v>14625</v>
      </c>
      <c r="F50" s="200"/>
      <c r="G50" s="111"/>
      <c r="H50" s="111"/>
      <c r="I50" s="112"/>
      <c r="J50" s="111"/>
      <c r="K50" s="111"/>
      <c r="L50" s="25"/>
    </row>
    <row r="51" spans="1:12" ht="20" customHeight="1">
      <c r="A51" s="215" t="s">
        <v>113</v>
      </c>
      <c r="B51" s="216"/>
      <c r="C51" s="197">
        <v>2</v>
      </c>
      <c r="D51" s="198">
        <v>975</v>
      </c>
      <c r="E51" s="198">
        <f>C51*D51</f>
        <v>1950</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104</v>
      </c>
      <c r="B54" s="153"/>
      <c r="C54" s="154"/>
      <c r="D54" s="155"/>
      <c r="E54" s="155">
        <f>SUM(E50:E52)</f>
        <v>17550</v>
      </c>
      <c r="F54" s="156">
        <f>E54</f>
        <v>17550</v>
      </c>
      <c r="J54" s="110"/>
      <c r="K54" s="22"/>
      <c r="L54" s="27"/>
    </row>
    <row r="55" spans="1:12" customFormat="1" ht="17" customHeight="1">
      <c r="A55" s="238" t="s">
        <v>203</v>
      </c>
      <c r="B55" s="239"/>
      <c r="C55" s="239"/>
      <c r="D55" s="239"/>
      <c r="E55" s="240">
        <f>-(E54*0.45)</f>
        <v>-7897.5</v>
      </c>
      <c r="F55" s="251">
        <f>E55</f>
        <v>-7897.5</v>
      </c>
    </row>
    <row r="56" spans="1:12">
      <c r="A56" s="152" t="s">
        <v>211</v>
      </c>
      <c r="B56" s="153"/>
      <c r="C56" s="154"/>
      <c r="D56" s="155"/>
      <c r="E56" s="155">
        <f>E54+E55</f>
        <v>9652.5</v>
      </c>
      <c r="F56" s="156">
        <f>E56</f>
        <v>9652.5</v>
      </c>
      <c r="G56" s="111"/>
      <c r="H56" s="111"/>
      <c r="I56" s="112"/>
      <c r="J56" s="111"/>
      <c r="K56" s="111"/>
      <c r="L56" s="25"/>
    </row>
    <row r="57" spans="1:12" s="21" customFormat="1">
      <c r="A57" s="137"/>
      <c r="B57" s="20"/>
      <c r="C57" s="160"/>
      <c r="D57" s="149"/>
      <c r="E57" s="149"/>
      <c r="F57" s="150"/>
      <c r="J57" s="110"/>
      <c r="K57" s="22"/>
      <c r="L57" s="27"/>
    </row>
    <row r="58" spans="1:12" s="21" customFormat="1">
      <c r="A58" s="271" t="s">
        <v>100</v>
      </c>
      <c r="B58" s="272"/>
      <c r="C58" s="273"/>
      <c r="D58" s="273"/>
      <c r="E58" s="273"/>
      <c r="F58" s="274"/>
      <c r="J58" s="110"/>
      <c r="K58" s="22"/>
      <c r="L58" s="27"/>
    </row>
    <row r="59" spans="1:12" ht="20" customHeight="1">
      <c r="A59" s="215" t="s">
        <v>111</v>
      </c>
      <c r="B59" s="216"/>
      <c r="C59" s="197">
        <v>8</v>
      </c>
      <c r="D59" s="198">
        <v>1386.67</v>
      </c>
      <c r="E59" s="198">
        <f>C59*D59</f>
        <v>11093.36</v>
      </c>
      <c r="F59" s="200"/>
      <c r="G59" s="111"/>
      <c r="H59" s="111"/>
      <c r="I59" s="112"/>
      <c r="J59" s="111"/>
      <c r="K59" s="111"/>
      <c r="L59" s="25"/>
    </row>
    <row r="60" spans="1:12" ht="20" customHeight="1">
      <c r="A60" s="215" t="s">
        <v>113</v>
      </c>
      <c r="B60" s="216"/>
      <c r="C60" s="197">
        <v>2</v>
      </c>
      <c r="D60" s="198">
        <v>1386.67</v>
      </c>
      <c r="E60" s="198">
        <f>C60*D60</f>
        <v>2773.34</v>
      </c>
      <c r="F60" s="200"/>
      <c r="G60" s="111"/>
      <c r="H60" s="111"/>
      <c r="I60" s="112"/>
      <c r="J60" s="111"/>
      <c r="K60" s="111"/>
      <c r="L60" s="25"/>
    </row>
    <row r="61" spans="1:12" ht="20" customHeight="1">
      <c r="A61" s="215" t="s">
        <v>114</v>
      </c>
      <c r="B61" s="216"/>
      <c r="C61" s="197">
        <v>4</v>
      </c>
      <c r="D61" s="198">
        <v>1386.67</v>
      </c>
      <c r="E61" s="198">
        <f>C61*D61</f>
        <v>5546.68</v>
      </c>
      <c r="F61" s="200"/>
      <c r="G61" s="111"/>
      <c r="H61" s="111"/>
      <c r="I61" s="112"/>
      <c r="J61" s="111"/>
      <c r="K61" s="111"/>
      <c r="L61" s="25"/>
    </row>
    <row r="62" spans="1:12" s="21" customFormat="1" ht="21" customHeight="1">
      <c r="A62" s="268" t="s">
        <v>102</v>
      </c>
      <c r="B62" s="269"/>
      <c r="C62" s="197"/>
      <c r="D62" s="198"/>
      <c r="E62" s="198"/>
      <c r="F62" s="200"/>
      <c r="J62" s="110"/>
      <c r="K62" s="22"/>
      <c r="L62" s="27"/>
    </row>
    <row r="63" spans="1:12" ht="20" customHeight="1">
      <c r="A63" s="215" t="s">
        <v>113</v>
      </c>
      <c r="B63" s="216"/>
      <c r="C63" s="197">
        <v>2</v>
      </c>
      <c r="D63" s="198">
        <v>783.77</v>
      </c>
      <c r="E63" s="198">
        <f>C63*D63</f>
        <v>1567.54</v>
      </c>
      <c r="F63" s="200"/>
      <c r="G63" s="111"/>
      <c r="H63" s="111"/>
      <c r="I63" s="112"/>
      <c r="J63" s="111"/>
      <c r="K63" s="111"/>
      <c r="L63" s="25"/>
    </row>
    <row r="64" spans="1:12" s="21" customFormat="1">
      <c r="A64" s="137"/>
      <c r="B64" s="20"/>
      <c r="C64" s="160"/>
      <c r="D64" s="149"/>
      <c r="E64" s="149"/>
      <c r="F64" s="150"/>
      <c r="J64" s="110"/>
      <c r="K64" s="22"/>
      <c r="L64" s="27"/>
    </row>
    <row r="65" spans="1:12">
      <c r="A65" s="152" t="s">
        <v>105</v>
      </c>
      <c r="B65" s="153"/>
      <c r="C65" s="154"/>
      <c r="D65" s="155"/>
      <c r="E65" s="155">
        <f>SUM(E59:E63)</f>
        <v>20980.920000000002</v>
      </c>
      <c r="F65" s="156">
        <f>E65</f>
        <v>20980.920000000002</v>
      </c>
    </row>
    <row r="66" spans="1:12" customFormat="1" ht="17" customHeight="1">
      <c r="A66" s="238" t="s">
        <v>203</v>
      </c>
      <c r="B66" s="239"/>
      <c r="C66" s="239"/>
      <c r="D66" s="239"/>
      <c r="E66" s="240">
        <f>-(E65*0.45)</f>
        <v>-9441.4140000000007</v>
      </c>
      <c r="F66" s="251">
        <f>E66</f>
        <v>-9441.4140000000007</v>
      </c>
    </row>
    <row r="67" spans="1:12">
      <c r="A67" s="152" t="s">
        <v>213</v>
      </c>
      <c r="B67" s="153"/>
      <c r="C67" s="154"/>
      <c r="D67" s="155"/>
      <c r="E67" s="155">
        <f>E65+E66</f>
        <v>11539.506000000001</v>
      </c>
      <c r="F67" s="156">
        <f>E67</f>
        <v>11539.506000000001</v>
      </c>
      <c r="G67" s="111"/>
      <c r="H67" s="111"/>
      <c r="I67" s="112"/>
      <c r="J67" s="111"/>
      <c r="K67" s="111"/>
      <c r="L67" s="25"/>
    </row>
    <row r="68" spans="1:12">
      <c r="A68" s="137"/>
      <c r="C68" s="160"/>
      <c r="D68" s="149"/>
      <c r="E68" s="149"/>
      <c r="F68" s="150"/>
    </row>
    <row r="69" spans="1:12">
      <c r="A69" s="165"/>
      <c r="B69" s="166"/>
      <c r="C69" s="167"/>
      <c r="D69" s="168"/>
      <c r="E69" s="168"/>
      <c r="F69" s="169"/>
    </row>
    <row r="70" spans="1:12">
      <c r="A70" s="143" t="s">
        <v>165</v>
      </c>
      <c r="B70" s="144"/>
      <c r="C70" s="145"/>
      <c r="D70" s="146"/>
      <c r="E70" s="147"/>
      <c r="F70" s="148"/>
    </row>
    <row r="71" spans="1:12" ht="20" customHeight="1">
      <c r="A71" s="215" t="s">
        <v>111</v>
      </c>
      <c r="B71" s="216"/>
      <c r="C71" s="197">
        <v>11</v>
      </c>
      <c r="D71" s="198">
        <v>783.77</v>
      </c>
      <c r="E71" s="198">
        <f>C71*D71</f>
        <v>8621.4699999999993</v>
      </c>
      <c r="F71" s="200"/>
      <c r="G71" s="111"/>
      <c r="H71" s="111"/>
      <c r="I71" s="112"/>
      <c r="J71" s="111"/>
      <c r="K71" s="111"/>
      <c r="L71" s="25"/>
    </row>
    <row r="72" spans="1:12" ht="20" customHeight="1">
      <c r="A72" s="215" t="s">
        <v>113</v>
      </c>
      <c r="B72" s="216"/>
      <c r="C72" s="197">
        <v>2</v>
      </c>
      <c r="D72" s="198">
        <v>783.77</v>
      </c>
      <c r="E72" s="198">
        <f>C72*D72</f>
        <v>1567.54</v>
      </c>
      <c r="F72" s="200"/>
      <c r="G72" s="111"/>
      <c r="H72" s="111"/>
      <c r="I72" s="112"/>
      <c r="J72" s="111"/>
      <c r="K72" s="111"/>
      <c r="L72" s="25"/>
    </row>
    <row r="73" spans="1:12" ht="20" customHeight="1">
      <c r="A73" s="215" t="s">
        <v>114</v>
      </c>
      <c r="B73" s="216"/>
      <c r="C73" s="197">
        <v>4</v>
      </c>
      <c r="D73" s="198">
        <v>783.77</v>
      </c>
      <c r="E73" s="198">
        <f>C73*D73</f>
        <v>3135.08</v>
      </c>
      <c r="F73" s="200"/>
      <c r="G73" s="111"/>
      <c r="H73" s="111"/>
      <c r="I73" s="112"/>
      <c r="J73" s="111"/>
      <c r="K73" s="111"/>
      <c r="L73" s="25"/>
    </row>
    <row r="74" spans="1:12">
      <c r="A74" s="137"/>
      <c r="F74" s="150"/>
    </row>
    <row r="75" spans="1:12">
      <c r="A75" s="152" t="s">
        <v>74</v>
      </c>
      <c r="B75" s="153"/>
      <c r="C75" s="154"/>
      <c r="D75" s="155"/>
      <c r="E75" s="155">
        <f>SUM(E71:E73)</f>
        <v>13324.089999999998</v>
      </c>
      <c r="F75" s="156">
        <f>E75</f>
        <v>13324.089999999998</v>
      </c>
    </row>
    <row r="76" spans="1:12" customFormat="1" ht="17" customHeight="1">
      <c r="A76" s="238" t="s">
        <v>203</v>
      </c>
      <c r="B76" s="239"/>
      <c r="C76" s="239"/>
      <c r="D76" s="239"/>
      <c r="E76" s="240">
        <f>-(E75*0.45)</f>
        <v>-5995.8404999999993</v>
      </c>
      <c r="F76" s="251">
        <f>E76</f>
        <v>-5995.8404999999993</v>
      </c>
    </row>
    <row r="77" spans="1:12">
      <c r="A77" s="152" t="s">
        <v>215</v>
      </c>
      <c r="B77" s="153"/>
      <c r="C77" s="154"/>
      <c r="D77" s="155"/>
      <c r="E77" s="155">
        <f>E75+E76</f>
        <v>7328.249499999999</v>
      </c>
      <c r="F77" s="156">
        <f>E77</f>
        <v>7328.249499999999</v>
      </c>
      <c r="G77" s="111"/>
      <c r="H77" s="111"/>
      <c r="I77" s="112"/>
      <c r="J77" s="111"/>
      <c r="K77" s="111"/>
      <c r="L77" s="25"/>
    </row>
    <row r="78" spans="1:12" s="21" customFormat="1" ht="14" thickBot="1">
      <c r="A78" s="22"/>
      <c r="B78" s="188"/>
      <c r="C78" s="189"/>
      <c r="D78" s="190"/>
      <c r="E78" s="190"/>
      <c r="F78" s="191"/>
      <c r="J78" s="110"/>
      <c r="K78" s="22"/>
      <c r="L78" s="27"/>
    </row>
    <row r="79" spans="1:12" ht="14" thickBot="1">
      <c r="A79" s="220" t="s">
        <v>149</v>
      </c>
      <c r="B79" s="221"/>
      <c r="C79" s="222"/>
      <c r="D79" s="223"/>
      <c r="E79" s="224"/>
      <c r="F79" s="225"/>
      <c r="G79" s="111"/>
      <c r="H79" s="111"/>
      <c r="I79" s="112"/>
      <c r="J79" s="111"/>
      <c r="K79" s="111"/>
      <c r="L79" s="25"/>
    </row>
    <row r="80" spans="1:12">
      <c r="A80" s="226" t="s">
        <v>116</v>
      </c>
      <c r="B80" s="227"/>
      <c r="C80" s="228"/>
      <c r="D80" s="229"/>
      <c r="E80" s="230"/>
      <c r="F80" s="231"/>
      <c r="G80" s="111"/>
      <c r="H80" s="111"/>
      <c r="I80" s="112"/>
      <c r="J80" s="111"/>
      <c r="K80" s="111"/>
      <c r="L80" s="25"/>
    </row>
    <row r="81" spans="1:12" ht="20" customHeight="1">
      <c r="A81" s="236" t="s">
        <v>150</v>
      </c>
      <c r="B81" s="216"/>
      <c r="C81" s="197"/>
      <c r="D81" s="198"/>
      <c r="E81" s="198"/>
      <c r="F81" s="200"/>
      <c r="G81" s="111"/>
      <c r="H81" s="111"/>
      <c r="I81" s="112"/>
      <c r="J81" s="111"/>
      <c r="K81" s="111"/>
      <c r="L81" s="25"/>
    </row>
    <row r="82" spans="1:12" ht="20" customHeight="1">
      <c r="A82" s="215" t="s">
        <v>166</v>
      </c>
      <c r="B82" s="216"/>
      <c r="C82" s="197">
        <v>1</v>
      </c>
      <c r="D82" s="198">
        <v>39000</v>
      </c>
      <c r="E82" s="198">
        <f>C82*D82</f>
        <v>39000</v>
      </c>
      <c r="F82" s="200"/>
      <c r="G82" s="111"/>
      <c r="H82" s="111"/>
      <c r="I82" s="112"/>
      <c r="J82" s="111"/>
      <c r="K82" s="111"/>
      <c r="L82" s="25"/>
    </row>
    <row r="83" spans="1:12" ht="20" customHeight="1">
      <c r="A83" s="215" t="s">
        <v>202</v>
      </c>
      <c r="B83" s="216"/>
      <c r="C83" s="197">
        <v>0</v>
      </c>
      <c r="D83" s="198">
        <v>0</v>
      </c>
      <c r="E83" s="198">
        <f>C83*D83</f>
        <v>0</v>
      </c>
      <c r="F83" s="200"/>
      <c r="G83" s="111"/>
      <c r="H83" s="111"/>
      <c r="I83" s="112"/>
      <c r="J83" s="111"/>
      <c r="K83" s="111"/>
      <c r="L83" s="25"/>
    </row>
    <row r="84" spans="1:12" ht="20" customHeight="1">
      <c r="A84" s="236" t="s">
        <v>151</v>
      </c>
      <c r="B84" s="216"/>
      <c r="C84" s="197"/>
      <c r="D84" s="198"/>
      <c r="E84" s="198"/>
      <c r="F84" s="200"/>
      <c r="G84" s="111"/>
      <c r="H84" s="111"/>
      <c r="I84" s="112"/>
      <c r="J84" s="111"/>
      <c r="K84" s="111"/>
      <c r="L84" s="25"/>
    </row>
    <row r="85" spans="1:12" ht="20" customHeight="1">
      <c r="A85" s="215" t="s">
        <v>219</v>
      </c>
      <c r="B85" s="216"/>
      <c r="C85" s="197">
        <v>0</v>
      </c>
      <c r="D85" s="198">
        <v>0</v>
      </c>
      <c r="E85" s="198">
        <f t="shared" ref="E85:E88" si="0">C85*D85</f>
        <v>0</v>
      </c>
      <c r="F85" s="200"/>
      <c r="G85" s="111"/>
      <c r="H85" s="111"/>
      <c r="I85" s="112"/>
      <c r="J85" s="111"/>
      <c r="K85" s="111"/>
      <c r="L85" s="25"/>
    </row>
    <row r="86" spans="1:12" ht="20" customHeight="1">
      <c r="A86" s="215" t="s">
        <v>252</v>
      </c>
      <c r="B86" s="216"/>
      <c r="C86" s="197">
        <v>1</v>
      </c>
      <c r="D86" s="198">
        <v>13500</v>
      </c>
      <c r="E86" s="198">
        <f t="shared" si="0"/>
        <v>13500</v>
      </c>
      <c r="F86" s="200"/>
      <c r="G86" s="111"/>
      <c r="H86" s="111"/>
      <c r="I86" s="112"/>
      <c r="J86" s="111"/>
      <c r="K86" s="111"/>
      <c r="L86" s="25"/>
    </row>
    <row r="87" spans="1:12" ht="20" customHeight="1">
      <c r="A87" s="215" t="s">
        <v>253</v>
      </c>
      <c r="B87" s="216"/>
      <c r="C87" s="197">
        <v>1</v>
      </c>
      <c r="D87" s="198">
        <v>3250</v>
      </c>
      <c r="E87" s="198">
        <f t="shared" si="0"/>
        <v>3250</v>
      </c>
      <c r="F87" s="200"/>
      <c r="G87" s="111"/>
      <c r="H87" s="111"/>
      <c r="I87" s="112"/>
      <c r="J87" s="111"/>
      <c r="K87" s="111"/>
      <c r="L87" s="25"/>
    </row>
    <row r="88" spans="1:12" ht="20" customHeight="1">
      <c r="A88" s="215" t="s">
        <v>254</v>
      </c>
      <c r="B88" s="216"/>
      <c r="C88" s="197">
        <v>1</v>
      </c>
      <c r="D88" s="198">
        <v>3250</v>
      </c>
      <c r="E88" s="198">
        <f t="shared" si="0"/>
        <v>3250</v>
      </c>
      <c r="F88" s="200"/>
      <c r="G88" s="111"/>
      <c r="H88" s="111"/>
      <c r="I88" s="112"/>
      <c r="J88" s="111"/>
      <c r="K88" s="111"/>
      <c r="L88" s="25"/>
    </row>
    <row r="89" spans="1:12">
      <c r="A89" s="161"/>
      <c r="B89" s="184"/>
      <c r="D89" s="149"/>
      <c r="E89" s="149"/>
      <c r="F89" s="185"/>
      <c r="G89" s="111"/>
      <c r="H89" s="111"/>
      <c r="I89" s="112"/>
      <c r="J89" s="111"/>
      <c r="K89" s="111"/>
      <c r="L89" s="25"/>
    </row>
    <row r="90" spans="1:12">
      <c r="A90" s="152" t="s">
        <v>119</v>
      </c>
      <c r="B90" s="153"/>
      <c r="C90" s="154"/>
      <c r="D90" s="155"/>
      <c r="E90" s="155">
        <f>SUM(E81:E88)</f>
        <v>59000</v>
      </c>
      <c r="F90" s="156">
        <f>E90</f>
        <v>59000</v>
      </c>
      <c r="G90" s="111"/>
      <c r="H90" s="111"/>
      <c r="I90" s="112"/>
      <c r="J90" s="111"/>
      <c r="K90" s="111"/>
      <c r="L90" s="25"/>
    </row>
    <row r="91" spans="1:12">
      <c r="A91" s="161"/>
      <c r="B91" s="184"/>
      <c r="C91" s="167"/>
      <c r="D91" s="149"/>
      <c r="E91" s="149"/>
      <c r="F91" s="185"/>
      <c r="G91" s="111"/>
      <c r="H91" s="111"/>
      <c r="I91" s="112"/>
      <c r="J91" s="111"/>
      <c r="K91" s="111"/>
      <c r="L91" s="25"/>
    </row>
    <row r="92" spans="1:12">
      <c r="A92" s="226" t="s">
        <v>117</v>
      </c>
      <c r="B92" s="227"/>
      <c r="C92" s="228"/>
      <c r="D92" s="229"/>
      <c r="E92" s="230"/>
      <c r="F92" s="231"/>
      <c r="G92" s="111"/>
      <c r="H92" s="111"/>
      <c r="I92" s="112"/>
      <c r="J92" s="111"/>
      <c r="K92" s="111"/>
      <c r="L92" s="25"/>
    </row>
    <row r="93" spans="1:12" ht="20" customHeight="1">
      <c r="A93" s="236" t="s">
        <v>152</v>
      </c>
      <c r="B93" s="216"/>
      <c r="C93" s="197"/>
      <c r="D93" s="198"/>
      <c r="E93" s="198"/>
      <c r="F93" s="200"/>
      <c r="G93" s="111"/>
      <c r="H93" s="111"/>
      <c r="I93" s="112"/>
      <c r="J93" s="111"/>
      <c r="K93" s="111"/>
      <c r="L93" s="25"/>
    </row>
    <row r="94" spans="1:12" ht="26" customHeight="1">
      <c r="A94" s="215" t="s">
        <v>195</v>
      </c>
      <c r="B94" s="216"/>
      <c r="C94" s="197">
        <v>500</v>
      </c>
      <c r="D94" s="198">
        <v>167.44</v>
      </c>
      <c r="E94" s="198">
        <f>C94*D94</f>
        <v>83720</v>
      </c>
      <c r="F94" s="200"/>
      <c r="G94" s="111"/>
      <c r="H94" s="111"/>
      <c r="I94" s="112"/>
      <c r="J94" s="111"/>
      <c r="K94" s="111"/>
      <c r="L94" s="25"/>
    </row>
    <row r="95" spans="1:12" ht="19" customHeight="1">
      <c r="A95" s="293" t="s">
        <v>153</v>
      </c>
      <c r="B95" s="294"/>
      <c r="C95" s="197"/>
      <c r="D95" s="198"/>
      <c r="E95" s="198"/>
      <c r="F95" s="200"/>
    </row>
    <row r="96" spans="1:12" ht="20" customHeight="1">
      <c r="A96" s="215" t="s">
        <v>199</v>
      </c>
      <c r="B96" s="216"/>
      <c r="C96" s="197">
        <v>500</v>
      </c>
      <c r="D96" s="198">
        <v>45.5</v>
      </c>
      <c r="E96" s="198">
        <f>C96*D96</f>
        <v>22750</v>
      </c>
      <c r="F96" s="200"/>
      <c r="G96" s="111"/>
      <c r="H96" s="111"/>
      <c r="I96" s="112"/>
      <c r="J96" s="111"/>
      <c r="K96" s="111"/>
      <c r="L96" s="25"/>
    </row>
    <row r="97" spans="1:12" ht="20" customHeight="1">
      <c r="A97" s="215"/>
      <c r="B97" s="216"/>
      <c r="C97" s="197"/>
      <c r="D97" s="198"/>
      <c r="E97" s="198"/>
      <c r="F97" s="200"/>
      <c r="G97" s="111"/>
      <c r="H97" s="111"/>
      <c r="I97" s="112"/>
      <c r="J97" s="111"/>
      <c r="K97" s="111"/>
      <c r="L97" s="25"/>
    </row>
    <row r="98" spans="1:12">
      <c r="A98" s="151"/>
      <c r="B98" s="22"/>
      <c r="E98" s="149"/>
      <c r="F98" s="150"/>
    </row>
    <row r="99" spans="1:12">
      <c r="A99" s="152" t="s">
        <v>120</v>
      </c>
      <c r="B99" s="153"/>
      <c r="C99" s="154"/>
      <c r="D99" s="155"/>
      <c r="E99" s="155">
        <f>SUM(E93:E97)</f>
        <v>106470</v>
      </c>
      <c r="F99" s="156">
        <f>E99</f>
        <v>106470</v>
      </c>
    </row>
    <row r="100" spans="1:12">
      <c r="A100" s="137"/>
      <c r="E100" s="149"/>
      <c r="F100" s="150"/>
    </row>
    <row r="101" spans="1:12">
      <c r="A101" s="289" t="s">
        <v>121</v>
      </c>
      <c r="B101" s="290"/>
      <c r="C101" s="291"/>
      <c r="D101" s="291"/>
      <c r="E101" s="291"/>
      <c r="F101" s="292"/>
    </row>
    <row r="102" spans="1:12" ht="20" customHeight="1">
      <c r="A102" s="236" t="s">
        <v>154</v>
      </c>
      <c r="B102" s="216"/>
      <c r="C102" s="197"/>
      <c r="D102" s="198"/>
      <c r="E102" s="198"/>
      <c r="F102" s="200"/>
      <c r="G102" s="111"/>
      <c r="H102" s="111"/>
      <c r="I102" s="112"/>
      <c r="J102" s="111"/>
      <c r="K102" s="111"/>
      <c r="L102" s="25"/>
    </row>
    <row r="103" spans="1:12" ht="20" customHeight="1">
      <c r="A103" s="215" t="s">
        <v>156</v>
      </c>
      <c r="B103" s="216"/>
      <c r="C103" s="197">
        <v>1</v>
      </c>
      <c r="D103" s="198">
        <v>5460</v>
      </c>
      <c r="E103" s="198">
        <f>C103*D103</f>
        <v>5460</v>
      </c>
      <c r="F103" s="200"/>
      <c r="G103" s="111"/>
      <c r="H103" s="111"/>
      <c r="I103" s="112"/>
      <c r="J103" s="111"/>
      <c r="K103" s="111"/>
      <c r="L103" s="25"/>
    </row>
    <row r="104" spans="1:12" ht="20" customHeight="1">
      <c r="A104" s="236" t="s">
        <v>155</v>
      </c>
      <c r="B104" s="216"/>
      <c r="C104" s="197"/>
      <c r="D104" s="198"/>
      <c r="E104" s="198"/>
      <c r="F104" s="200"/>
      <c r="G104" s="111"/>
      <c r="H104" s="111"/>
      <c r="I104" s="112"/>
      <c r="J104" s="111"/>
      <c r="K104" s="111"/>
      <c r="L104" s="25"/>
    </row>
    <row r="105" spans="1:12" ht="20" customHeight="1">
      <c r="A105" s="215" t="s">
        <v>157</v>
      </c>
      <c r="B105" s="216"/>
      <c r="C105" s="197">
        <v>1</v>
      </c>
      <c r="D105" s="198">
        <v>3500</v>
      </c>
      <c r="E105" s="198">
        <f>C105*D105</f>
        <v>3500</v>
      </c>
      <c r="F105" s="200"/>
      <c r="G105" s="111"/>
      <c r="H105" s="111"/>
      <c r="I105" s="112"/>
      <c r="J105" s="111"/>
      <c r="K105" s="111"/>
      <c r="L105" s="25"/>
    </row>
    <row r="106" spans="1:12">
      <c r="A106" s="187"/>
      <c r="B106" s="186"/>
      <c r="C106" s="157"/>
      <c r="D106" s="157"/>
      <c r="E106" s="157"/>
      <c r="F106" s="158"/>
    </row>
    <row r="107" spans="1:12">
      <c r="A107" s="152" t="s">
        <v>122</v>
      </c>
      <c r="B107" s="153"/>
      <c r="C107" s="154"/>
      <c r="D107" s="155"/>
      <c r="E107" s="155">
        <f>SUM(E102:E105)</f>
        <v>8960</v>
      </c>
      <c r="F107" s="156">
        <f>E107</f>
        <v>8960</v>
      </c>
    </row>
    <row r="108" spans="1:12">
      <c r="A108" s="187"/>
      <c r="B108" s="186"/>
      <c r="C108" s="157"/>
      <c r="D108" s="157"/>
      <c r="E108" s="157"/>
      <c r="F108" s="158"/>
    </row>
    <row r="109" spans="1:12" s="21" customFormat="1">
      <c r="A109" s="289" t="s">
        <v>176</v>
      </c>
      <c r="B109" s="290"/>
      <c r="C109" s="291"/>
      <c r="D109" s="291"/>
      <c r="E109" s="291"/>
      <c r="F109" s="292"/>
      <c r="J109" s="110"/>
      <c r="K109" s="22"/>
      <c r="L109" s="27"/>
    </row>
    <row r="110" spans="1:12" ht="20" customHeight="1">
      <c r="A110" s="215" t="s">
        <v>170</v>
      </c>
      <c r="B110" s="216"/>
      <c r="C110" s="197">
        <v>1</v>
      </c>
      <c r="D110" s="198">
        <v>42960</v>
      </c>
      <c r="E110" s="198">
        <f t="shared" ref="E110:E115" si="1">C110*D110</f>
        <v>42960</v>
      </c>
      <c r="F110" s="200"/>
      <c r="G110" s="111"/>
      <c r="H110" s="111"/>
      <c r="I110" s="112"/>
      <c r="J110" s="111"/>
      <c r="K110" s="111"/>
      <c r="L110" s="25"/>
    </row>
    <row r="111" spans="1:12" ht="20" customHeight="1">
      <c r="A111" s="215" t="s">
        <v>171</v>
      </c>
      <c r="B111" s="216"/>
      <c r="C111" s="197">
        <v>1</v>
      </c>
      <c r="D111" s="198">
        <v>12740</v>
      </c>
      <c r="E111" s="198">
        <f t="shared" si="1"/>
        <v>12740</v>
      </c>
      <c r="F111" s="200"/>
      <c r="G111" s="111"/>
      <c r="H111" s="111"/>
      <c r="I111" s="112"/>
      <c r="J111" s="111"/>
      <c r="K111" s="111"/>
      <c r="L111" s="25"/>
    </row>
    <row r="112" spans="1:12" ht="20" customHeight="1">
      <c r="A112" s="215" t="s">
        <v>172</v>
      </c>
      <c r="B112" s="216"/>
      <c r="C112" s="197">
        <v>1</v>
      </c>
      <c r="D112" s="198">
        <v>23480</v>
      </c>
      <c r="E112" s="198">
        <f t="shared" si="1"/>
        <v>23480</v>
      </c>
      <c r="F112" s="200"/>
      <c r="G112" s="111"/>
      <c r="H112" s="111"/>
      <c r="I112" s="112"/>
      <c r="J112" s="111"/>
      <c r="K112" s="111"/>
      <c r="L112" s="25"/>
    </row>
    <row r="113" spans="1:12" ht="20" customHeight="1">
      <c r="A113" s="215" t="s">
        <v>188</v>
      </c>
      <c r="B113" s="216"/>
      <c r="C113" s="197">
        <v>1</v>
      </c>
      <c r="D113" s="198">
        <v>36220</v>
      </c>
      <c r="E113" s="198">
        <f t="shared" si="1"/>
        <v>36220</v>
      </c>
      <c r="F113" s="200"/>
      <c r="G113" s="111"/>
      <c r="H113" s="111"/>
      <c r="I113" s="112"/>
      <c r="J113" s="111"/>
      <c r="K113" s="111"/>
      <c r="L113" s="25"/>
    </row>
    <row r="114" spans="1:12" ht="20" customHeight="1">
      <c r="A114" s="215" t="s">
        <v>173</v>
      </c>
      <c r="B114" s="216"/>
      <c r="C114" s="197">
        <v>1</v>
      </c>
      <c r="D114" s="198">
        <v>1000</v>
      </c>
      <c r="E114" s="198">
        <f t="shared" si="1"/>
        <v>1000</v>
      </c>
      <c r="F114" s="200"/>
      <c r="G114" s="111"/>
      <c r="H114" s="111"/>
      <c r="I114" s="112"/>
      <c r="J114" s="111"/>
      <c r="K114" s="111"/>
      <c r="L114" s="25"/>
    </row>
    <row r="115" spans="1:12" ht="20" customHeight="1">
      <c r="A115" s="215" t="s">
        <v>174</v>
      </c>
      <c r="B115" s="216"/>
      <c r="C115" s="197">
        <v>1</v>
      </c>
      <c r="D115" s="198">
        <v>1000</v>
      </c>
      <c r="E115" s="198">
        <f t="shared" si="1"/>
        <v>1000</v>
      </c>
      <c r="F115" s="200"/>
      <c r="G115" s="111"/>
      <c r="H115" s="111"/>
      <c r="I115" s="112"/>
      <c r="J115" s="111"/>
      <c r="K115" s="111"/>
      <c r="L115" s="25"/>
    </row>
    <row r="116" spans="1:12" ht="20" customHeight="1">
      <c r="A116" s="215" t="s">
        <v>189</v>
      </c>
      <c r="B116" s="216"/>
      <c r="C116" s="197">
        <v>2</v>
      </c>
      <c r="D116" s="198">
        <v>5915</v>
      </c>
      <c r="E116" s="198">
        <f>C116*D116</f>
        <v>11830</v>
      </c>
      <c r="F116" s="200"/>
      <c r="G116" s="111"/>
      <c r="H116" s="111"/>
      <c r="I116" s="112"/>
      <c r="J116" s="111"/>
      <c r="K116" s="111"/>
      <c r="L116" s="25"/>
    </row>
    <row r="117" spans="1:12" ht="20" customHeight="1">
      <c r="A117" s="215" t="s">
        <v>190</v>
      </c>
      <c r="B117" s="216"/>
      <c r="C117" s="197">
        <v>1</v>
      </c>
      <c r="D117" s="198">
        <v>910</v>
      </c>
      <c r="E117" s="198">
        <f>C117*D117</f>
        <v>910</v>
      </c>
      <c r="F117" s="200"/>
      <c r="G117" s="111"/>
      <c r="H117" s="111"/>
      <c r="I117" s="112"/>
      <c r="J117" s="111"/>
      <c r="K117" s="111"/>
      <c r="L117" s="25"/>
    </row>
    <row r="118" spans="1:12" ht="20" customHeight="1">
      <c r="A118" s="215" t="s">
        <v>191</v>
      </c>
      <c r="B118" s="216"/>
      <c r="C118" s="197">
        <v>1</v>
      </c>
      <c r="D118" s="198">
        <v>455</v>
      </c>
      <c r="E118" s="198">
        <f>C118*D118</f>
        <v>455</v>
      </c>
      <c r="F118" s="200"/>
      <c r="G118" s="111"/>
      <c r="H118" s="111"/>
      <c r="I118" s="112"/>
      <c r="J118" s="111"/>
      <c r="K118" s="111"/>
      <c r="L118" s="25"/>
    </row>
    <row r="119" spans="1:12" s="21" customFormat="1">
      <c r="A119" s="137"/>
      <c r="B119" s="20"/>
      <c r="C119" s="160"/>
      <c r="D119" s="149"/>
      <c r="E119" s="149"/>
      <c r="F119" s="150"/>
      <c r="J119" s="110"/>
      <c r="K119" s="22"/>
      <c r="L119" s="27"/>
    </row>
    <row r="120" spans="1:12" s="21" customFormat="1">
      <c r="A120" s="152" t="s">
        <v>123</v>
      </c>
      <c r="B120" s="153"/>
      <c r="C120" s="154"/>
      <c r="D120" s="155"/>
      <c r="E120" s="155">
        <f>SUM(E110:E118)</f>
        <v>130595</v>
      </c>
      <c r="F120" s="156">
        <f>E120</f>
        <v>130595</v>
      </c>
      <c r="J120" s="110"/>
      <c r="K120" s="22"/>
      <c r="L120" s="27"/>
    </row>
    <row r="121" spans="1:12" s="21" customFormat="1">
      <c r="A121" s="137"/>
      <c r="B121" s="20"/>
      <c r="C121" s="160"/>
      <c r="D121" s="149"/>
      <c r="E121" s="149"/>
      <c r="F121" s="150"/>
      <c r="J121" s="110"/>
      <c r="K121" s="22"/>
      <c r="L121" s="27"/>
    </row>
    <row r="122" spans="1:12" s="21" customFormat="1">
      <c r="A122" s="289" t="s">
        <v>177</v>
      </c>
      <c r="B122" s="290"/>
      <c r="C122" s="291"/>
      <c r="D122" s="291"/>
      <c r="E122" s="291"/>
      <c r="F122" s="292"/>
      <c r="J122" s="110"/>
      <c r="K122" s="22"/>
      <c r="L122" s="27"/>
    </row>
    <row r="123" spans="1:12" ht="20" customHeight="1">
      <c r="A123" s="215" t="s">
        <v>175</v>
      </c>
      <c r="B123" s="216"/>
      <c r="C123" s="197">
        <v>1</v>
      </c>
      <c r="D123" s="198">
        <v>1650</v>
      </c>
      <c r="E123" s="198">
        <f t="shared" ref="E123" si="2">C123*D123</f>
        <v>1650</v>
      </c>
      <c r="F123" s="200"/>
      <c r="G123" s="111"/>
      <c r="H123" s="111"/>
      <c r="I123" s="112"/>
      <c r="J123" s="111"/>
      <c r="K123" s="111"/>
      <c r="L123" s="25"/>
    </row>
    <row r="124" spans="1:12" s="21" customFormat="1">
      <c r="A124" s="137"/>
      <c r="B124" s="20"/>
      <c r="C124" s="160"/>
      <c r="D124" s="149"/>
      <c r="E124" s="149"/>
      <c r="F124" s="150"/>
      <c r="J124" s="110"/>
      <c r="K124" s="22"/>
      <c r="L124" s="27"/>
    </row>
    <row r="125" spans="1:12">
      <c r="A125" s="152" t="s">
        <v>124</v>
      </c>
      <c r="B125" s="153"/>
      <c r="C125" s="154"/>
      <c r="D125" s="155"/>
      <c r="E125" s="155">
        <f>SUM(E123:E123)</f>
        <v>1650</v>
      </c>
      <c r="F125" s="156">
        <f>E125</f>
        <v>1650</v>
      </c>
    </row>
    <row r="126" spans="1:12">
      <c r="A126" s="165"/>
      <c r="B126" s="166"/>
      <c r="C126" s="167"/>
      <c r="D126" s="168"/>
      <c r="E126" s="168"/>
      <c r="F126" s="169"/>
    </row>
    <row r="127" spans="1:12">
      <c r="A127" s="226" t="s">
        <v>178</v>
      </c>
      <c r="B127" s="227"/>
      <c r="C127" s="228"/>
      <c r="D127" s="229"/>
      <c r="E127" s="230"/>
      <c r="F127" s="231"/>
    </row>
    <row r="128" spans="1:12" ht="20" customHeight="1">
      <c r="A128" s="215" t="s">
        <v>255</v>
      </c>
      <c r="B128" s="216"/>
      <c r="C128" s="197">
        <v>1</v>
      </c>
      <c r="D128" s="198">
        <v>37220</v>
      </c>
      <c r="E128" s="198">
        <f>C128*D128</f>
        <v>37220</v>
      </c>
      <c r="F128" s="200"/>
      <c r="G128" s="111"/>
      <c r="H128" s="111"/>
      <c r="I128" s="112"/>
      <c r="J128" s="111"/>
      <c r="K128" s="111"/>
      <c r="L128" s="25"/>
    </row>
    <row r="129" spans="1:12">
      <c r="A129" s="137"/>
      <c r="F129" s="150"/>
    </row>
    <row r="130" spans="1:12">
      <c r="A130" s="152" t="s">
        <v>125</v>
      </c>
      <c r="B130" s="153"/>
      <c r="C130" s="154"/>
      <c r="D130" s="155"/>
      <c r="E130" s="155">
        <f>SUM(E128:E128)</f>
        <v>37220</v>
      </c>
      <c r="F130" s="156">
        <f>E130</f>
        <v>37220</v>
      </c>
    </row>
    <row r="131" spans="1:12" s="21" customFormat="1">
      <c r="A131" s="22"/>
      <c r="B131" s="22"/>
      <c r="C131" s="22"/>
      <c r="D131" s="22"/>
      <c r="E131" s="22"/>
      <c r="F131" s="140"/>
      <c r="J131" s="110"/>
      <c r="K131" s="22"/>
      <c r="L131" s="27"/>
    </row>
    <row r="132" spans="1:12">
      <c r="A132" s="226" t="s">
        <v>179</v>
      </c>
      <c r="B132" s="227"/>
      <c r="C132" s="228"/>
      <c r="D132" s="229"/>
      <c r="E132" s="230"/>
      <c r="F132" s="231"/>
    </row>
    <row r="133" spans="1:12" ht="20" customHeight="1">
      <c r="A133" s="236" t="s">
        <v>180</v>
      </c>
      <c r="B133" s="216"/>
      <c r="C133" s="197"/>
      <c r="D133" s="198"/>
      <c r="E133" s="198"/>
      <c r="F133" s="200"/>
      <c r="G133" s="111"/>
      <c r="H133" s="111"/>
      <c r="I133" s="112"/>
      <c r="J133" s="111"/>
      <c r="K133" s="111"/>
      <c r="L133" s="25"/>
    </row>
    <row r="134" spans="1:12" ht="20" customHeight="1">
      <c r="A134" s="215" t="s">
        <v>181</v>
      </c>
      <c r="B134" s="216"/>
      <c r="C134" s="197">
        <v>1</v>
      </c>
      <c r="D134" s="198">
        <v>7800</v>
      </c>
      <c r="E134" s="198">
        <f>C134*D134</f>
        <v>7800</v>
      </c>
      <c r="F134" s="200"/>
      <c r="G134" s="111"/>
      <c r="H134" s="111"/>
      <c r="I134" s="112"/>
      <c r="J134" s="111"/>
      <c r="K134" s="111"/>
      <c r="L134" s="25"/>
    </row>
    <row r="135" spans="1:12" ht="42" customHeight="1">
      <c r="A135" s="215" t="s">
        <v>220</v>
      </c>
      <c r="B135" s="216"/>
      <c r="C135" s="197"/>
      <c r="D135" s="198"/>
      <c r="E135" s="198"/>
      <c r="F135" s="200"/>
      <c r="G135" s="111"/>
      <c r="H135" s="111"/>
      <c r="I135" s="112"/>
      <c r="J135" s="111"/>
      <c r="K135" s="111"/>
      <c r="L135" s="25"/>
    </row>
    <row r="136" spans="1:12">
      <c r="A136" s="137"/>
      <c r="F136" s="150"/>
    </row>
    <row r="137" spans="1:12">
      <c r="A137" s="152" t="s">
        <v>183</v>
      </c>
      <c r="B137" s="153"/>
      <c r="C137" s="154"/>
      <c r="D137" s="155"/>
      <c r="E137" s="155">
        <f>SUM(E133:E135)</f>
        <v>7800</v>
      </c>
      <c r="F137" s="156">
        <f>E137</f>
        <v>7800</v>
      </c>
    </row>
    <row r="138" spans="1:12" customFormat="1"/>
    <row r="139" spans="1:12">
      <c r="A139" s="226" t="s">
        <v>118</v>
      </c>
      <c r="B139" s="227"/>
      <c r="C139" s="228"/>
      <c r="D139" s="229"/>
      <c r="E139" s="230"/>
      <c r="F139" s="231"/>
    </row>
    <row r="140" spans="1:12" ht="20" customHeight="1">
      <c r="A140" s="215" t="s">
        <v>182</v>
      </c>
      <c r="B140" s="216"/>
      <c r="C140" s="197">
        <v>1</v>
      </c>
      <c r="D140" s="198">
        <v>2520</v>
      </c>
      <c r="E140" s="198">
        <f>C140*D140</f>
        <v>2520</v>
      </c>
      <c r="F140" s="200"/>
      <c r="G140" s="111"/>
      <c r="H140" s="111"/>
      <c r="I140" s="112"/>
      <c r="J140" s="111"/>
      <c r="K140" s="111"/>
      <c r="L140" s="25"/>
    </row>
    <row r="141" spans="1:12">
      <c r="A141" s="137"/>
      <c r="F141" s="150"/>
    </row>
    <row r="142" spans="1:12">
      <c r="A142" s="152" t="s">
        <v>126</v>
      </c>
      <c r="B142" s="153"/>
      <c r="C142" s="154"/>
      <c r="D142" s="155"/>
      <c r="E142" s="155">
        <f>SUM(E140:E140)</f>
        <v>2520</v>
      </c>
      <c r="F142" s="156">
        <f>E142</f>
        <v>2520</v>
      </c>
    </row>
    <row r="143" spans="1:12" s="21" customFormat="1">
      <c r="A143" s="22"/>
      <c r="B143" s="188"/>
      <c r="C143" s="189"/>
      <c r="D143" s="190"/>
      <c r="E143" s="190"/>
      <c r="F143" s="191"/>
      <c r="J143" s="110"/>
      <c r="K143" s="22"/>
      <c r="L143" s="27"/>
    </row>
    <row r="144" spans="1:12">
      <c r="A144" s="226" t="s">
        <v>228</v>
      </c>
      <c r="B144" s="227"/>
      <c r="C144" s="228"/>
      <c r="D144" s="229"/>
      <c r="E144" s="230"/>
      <c r="F144" s="231"/>
    </row>
    <row r="145" spans="1:12" ht="20" customHeight="1">
      <c r="A145" s="215" t="s">
        <v>229</v>
      </c>
      <c r="B145" s="216"/>
      <c r="C145" s="197">
        <v>1</v>
      </c>
      <c r="D145" s="198">
        <v>12500</v>
      </c>
      <c r="E145" s="198">
        <f>C145*D145</f>
        <v>12500</v>
      </c>
      <c r="F145" s="200"/>
      <c r="G145" s="111"/>
      <c r="H145" s="111"/>
      <c r="I145" s="237"/>
      <c r="J145" s="111"/>
      <c r="K145" s="111"/>
      <c r="L145" s="25"/>
    </row>
    <row r="146" spans="1:12">
      <c r="A146" s="137"/>
      <c r="F146" s="150"/>
    </row>
    <row r="147" spans="1:12">
      <c r="A147" s="152" t="s">
        <v>230</v>
      </c>
      <c r="B147" s="153"/>
      <c r="C147" s="154"/>
      <c r="D147" s="155"/>
      <c r="E147" s="155">
        <f>SUM(E145:E145)</f>
        <v>12500</v>
      </c>
      <c r="F147" s="156">
        <f>E147</f>
        <v>12500</v>
      </c>
    </row>
    <row r="148" spans="1:12" customFormat="1"/>
    <row r="149" spans="1:12" s="21" customFormat="1">
      <c r="A149" s="143" t="s">
        <v>52</v>
      </c>
      <c r="B149" s="144"/>
      <c r="C149" s="145"/>
      <c r="D149" s="146"/>
      <c r="E149" s="147"/>
      <c r="F149" s="148"/>
      <c r="J149" s="110"/>
      <c r="K149" s="22"/>
      <c r="L149" s="27"/>
    </row>
    <row r="150" spans="1:12" s="21" customFormat="1" ht="58">
      <c r="A150" s="202" t="s">
        <v>88</v>
      </c>
      <c r="B150" s="199"/>
      <c r="C150" s="197">
        <v>0</v>
      </c>
      <c r="D150" s="198">
        <v>0</v>
      </c>
      <c r="E150" s="198">
        <f t="shared" ref="E150:E156" si="3">C150*D150</f>
        <v>0</v>
      </c>
      <c r="F150" s="200"/>
      <c r="J150" s="110"/>
      <c r="K150" s="22"/>
      <c r="L150" s="27"/>
    </row>
    <row r="151" spans="1:12" s="21" customFormat="1">
      <c r="A151" s="202"/>
      <c r="B151" s="199"/>
      <c r="C151" s="197">
        <v>0</v>
      </c>
      <c r="D151" s="198">
        <v>0</v>
      </c>
      <c r="E151" s="198">
        <f t="shared" si="3"/>
        <v>0</v>
      </c>
      <c r="F151" s="200"/>
      <c r="J151" s="110"/>
      <c r="K151" s="22"/>
      <c r="L151" s="27"/>
    </row>
    <row r="152" spans="1:12" s="21" customFormat="1">
      <c r="A152" s="202"/>
      <c r="B152" s="199"/>
      <c r="C152" s="197">
        <v>0</v>
      </c>
      <c r="D152" s="198">
        <v>0</v>
      </c>
      <c r="E152" s="198">
        <f t="shared" si="3"/>
        <v>0</v>
      </c>
      <c r="F152" s="200"/>
      <c r="J152" s="110"/>
      <c r="K152" s="22"/>
      <c r="L152" s="27"/>
    </row>
    <row r="153" spans="1:12" s="21" customFormat="1">
      <c r="A153" s="203"/>
      <c r="B153" s="199"/>
      <c r="C153" s="197">
        <v>0</v>
      </c>
      <c r="D153" s="198">
        <v>0</v>
      </c>
      <c r="E153" s="198">
        <f t="shared" si="3"/>
        <v>0</v>
      </c>
      <c r="F153" s="200"/>
      <c r="J153" s="110"/>
      <c r="K153" s="22"/>
      <c r="L153" s="27"/>
    </row>
    <row r="154" spans="1:12" s="21" customFormat="1">
      <c r="A154" s="203"/>
      <c r="B154" s="199"/>
      <c r="C154" s="197">
        <v>0</v>
      </c>
      <c r="D154" s="198">
        <v>0</v>
      </c>
      <c r="E154" s="198">
        <f t="shared" si="3"/>
        <v>0</v>
      </c>
      <c r="F154" s="200"/>
      <c r="J154" s="110"/>
      <c r="K154" s="22"/>
      <c r="L154" s="27"/>
    </row>
    <row r="155" spans="1:12" s="21" customFormat="1">
      <c r="A155" s="202"/>
      <c r="B155" s="199"/>
      <c r="C155" s="197">
        <v>0</v>
      </c>
      <c r="D155" s="198">
        <v>0</v>
      </c>
      <c r="E155" s="198">
        <f t="shared" si="3"/>
        <v>0</v>
      </c>
      <c r="F155" s="200"/>
      <c r="J155" s="110"/>
      <c r="K155" s="22"/>
      <c r="L155" s="27"/>
    </row>
    <row r="156" spans="1:12" s="21" customFormat="1">
      <c r="A156" s="203"/>
      <c r="B156" s="199"/>
      <c r="C156" s="197">
        <v>0</v>
      </c>
      <c r="D156" s="198">
        <v>0</v>
      </c>
      <c r="E156" s="198">
        <f t="shared" si="3"/>
        <v>0</v>
      </c>
      <c r="F156" s="200"/>
      <c r="J156" s="110"/>
      <c r="K156" s="22"/>
      <c r="L156" s="27"/>
    </row>
    <row r="157" spans="1:12" s="21" customFormat="1">
      <c r="A157" s="192"/>
      <c r="B157" s="188"/>
      <c r="C157" s="27"/>
      <c r="D157" s="149"/>
      <c r="E157" s="149"/>
      <c r="F157" s="191"/>
      <c r="J157" s="110"/>
      <c r="K157" s="22"/>
      <c r="L157" s="27"/>
    </row>
    <row r="158" spans="1:12" s="21" customFormat="1">
      <c r="A158" s="152" t="s">
        <v>55</v>
      </c>
      <c r="B158" s="153"/>
      <c r="C158" s="154"/>
      <c r="D158" s="155"/>
      <c r="E158" s="155">
        <f>E150+E151+E152+E153+E154+E155+E156</f>
        <v>0</v>
      </c>
      <c r="F158" s="156">
        <f>E158</f>
        <v>0</v>
      </c>
      <c r="J158" s="110"/>
      <c r="K158" s="22"/>
      <c r="L158" s="27"/>
    </row>
    <row r="159" spans="1:12" s="21" customFormat="1" ht="14" thickBot="1">
      <c r="A159" s="22"/>
      <c r="B159" s="20"/>
      <c r="C159" s="27"/>
      <c r="D159" s="110"/>
      <c r="F159" s="150"/>
      <c r="J159" s="110"/>
      <c r="K159" s="22"/>
      <c r="L159" s="27"/>
    </row>
    <row r="160" spans="1:12" s="21" customFormat="1" ht="15" thickBot="1">
      <c r="A160" s="85" t="s">
        <v>89</v>
      </c>
      <c r="B160" s="129"/>
      <c r="C160" s="126"/>
      <c r="D160" s="86"/>
      <c r="E160" s="116">
        <f>F27+F37+F47+F56+F67+F77</f>
        <v>67845.838499999998</v>
      </c>
      <c r="F160" s="150"/>
      <c r="J160" s="110"/>
      <c r="K160" s="22"/>
      <c r="L160" s="27"/>
    </row>
    <row r="161" spans="1:12" s="21" customFormat="1" ht="15" thickBot="1">
      <c r="A161" s="85" t="s">
        <v>148</v>
      </c>
      <c r="B161" s="129"/>
      <c r="C161" s="126"/>
      <c r="D161" s="86"/>
      <c r="E161" s="116">
        <f>F90+F99+F107+F120+F125+F130+F137+F142+F147</f>
        <v>366715</v>
      </c>
      <c r="F161" s="150"/>
      <c r="J161" s="110"/>
      <c r="K161" s="22"/>
      <c r="L161" s="27"/>
    </row>
    <row r="162" spans="1:12" s="21" customFormat="1" ht="15" thickBot="1">
      <c r="A162" s="196" t="s">
        <v>78</v>
      </c>
      <c r="B162" s="193"/>
      <c r="C162" s="194"/>
      <c r="D162" s="195"/>
      <c r="E162" s="116">
        <f>F158</f>
        <v>0</v>
      </c>
      <c r="F162" s="150"/>
      <c r="J162" s="110"/>
      <c r="K162" s="22"/>
      <c r="L162" s="27"/>
    </row>
    <row r="163" spans="1:12" s="21" customFormat="1">
      <c r="A163" s="137"/>
      <c r="B163" s="20"/>
      <c r="C163" s="27"/>
      <c r="D163" s="110"/>
      <c r="F163" s="150"/>
      <c r="J163" s="110"/>
      <c r="K163" s="22"/>
      <c r="L163" s="27"/>
    </row>
    <row r="164" spans="1:12" s="21" customFormat="1" ht="14">
      <c r="A164" s="208"/>
      <c r="B164" s="209"/>
      <c r="C164" s="210"/>
      <c r="D164" s="211"/>
      <c r="F164" s="150"/>
      <c r="J164" s="110"/>
      <c r="K164" s="22"/>
      <c r="L164" s="27"/>
    </row>
    <row r="165" spans="1:12" s="21" customFormat="1" ht="16">
      <c r="A165" s="170" t="s">
        <v>62</v>
      </c>
      <c r="B165" s="117"/>
      <c r="C165" s="127"/>
      <c r="D165" s="88"/>
      <c r="E165" s="89"/>
      <c r="F165" s="171">
        <f>E160+E161+E162</f>
        <v>434560.83850000001</v>
      </c>
      <c r="J165" s="110"/>
      <c r="K165" s="22"/>
      <c r="L165" s="27"/>
    </row>
    <row r="166" spans="1:12" s="21" customFormat="1" ht="16">
      <c r="A166" s="170" t="s">
        <v>44</v>
      </c>
      <c r="B166" s="117"/>
      <c r="C166" s="127"/>
      <c r="D166" s="88"/>
      <c r="E166" s="89"/>
      <c r="F166" s="172"/>
      <c r="J166" s="110"/>
      <c r="K166" s="22"/>
      <c r="L166" s="27"/>
    </row>
    <row r="167" spans="1:12" s="21" customFormat="1" ht="17" thickBot="1">
      <c r="A167" s="173" t="s">
        <v>63</v>
      </c>
      <c r="B167" s="118"/>
      <c r="C167" s="128"/>
      <c r="D167" s="90"/>
      <c r="E167" s="91"/>
      <c r="F167" s="174">
        <f>F165+F166</f>
        <v>434560.83850000001</v>
      </c>
      <c r="J167" s="110"/>
      <c r="K167" s="22"/>
      <c r="L167" s="27"/>
    </row>
    <row r="168" spans="1:12" s="21" customFormat="1" ht="14" thickTop="1">
      <c r="A168" s="137"/>
      <c r="B168" s="20"/>
      <c r="C168" s="27"/>
      <c r="D168" s="110"/>
      <c r="F168" s="150"/>
      <c r="J168" s="110"/>
      <c r="K168" s="22"/>
      <c r="L168" s="27"/>
    </row>
    <row r="169" spans="1:12" s="21" customFormat="1">
      <c r="A169" s="137"/>
      <c r="B169" s="20"/>
      <c r="C169" s="27"/>
      <c r="D169" s="110"/>
      <c r="F169" s="150"/>
      <c r="J169" s="110"/>
      <c r="K169" s="22"/>
      <c r="L169" s="27"/>
    </row>
    <row r="170" spans="1:12" s="21" customFormat="1" ht="14">
      <c r="A170" s="159" t="s">
        <v>58</v>
      </c>
      <c r="B170" s="119"/>
      <c r="C170" s="27"/>
      <c r="D170" s="110"/>
      <c r="F170" s="150"/>
      <c r="J170" s="110"/>
      <c r="K170" s="22"/>
      <c r="L170" s="27"/>
    </row>
    <row r="171" spans="1:12" s="21" customFormat="1" ht="15" thickBot="1">
      <c r="A171" s="201" t="s">
        <v>79</v>
      </c>
      <c r="B171" s="175"/>
      <c r="C171" s="176"/>
      <c r="D171" s="177"/>
      <c r="E171" s="178"/>
      <c r="F171" s="179"/>
      <c r="J171" s="110"/>
      <c r="K171" s="22"/>
      <c r="L171" s="27"/>
    </row>
    <row r="173" spans="1:12" s="21" customFormat="1" ht="14">
      <c r="A173" s="20" t="s">
        <v>59</v>
      </c>
      <c r="B173" s="20"/>
      <c r="C173" s="27"/>
      <c r="D173" s="110"/>
      <c r="J173" s="110"/>
      <c r="K173" s="22"/>
      <c r="L173" s="27"/>
    </row>
  </sheetData>
  <dataConsolidate/>
  <mergeCells count="19">
    <mergeCell ref="A62:B62"/>
    <mergeCell ref="A95:B95"/>
    <mergeCell ref="A101:F101"/>
    <mergeCell ref="A109:F109"/>
    <mergeCell ref="A122:F122"/>
    <mergeCell ref="A49:F49"/>
    <mergeCell ref="A58:F58"/>
    <mergeCell ref="A39:F39"/>
    <mergeCell ref="D1:E1"/>
    <mergeCell ref="D2:E2"/>
    <mergeCell ref="D3:E3"/>
    <mergeCell ref="D4:E4"/>
    <mergeCell ref="D6:E6"/>
    <mergeCell ref="D7:E7"/>
    <mergeCell ref="D8:E8"/>
    <mergeCell ref="D9:E9"/>
    <mergeCell ref="A13:F13"/>
    <mergeCell ref="A22:B22"/>
    <mergeCell ref="A32:B32"/>
  </mergeCells>
  <dataValidations count="1">
    <dataValidation allowBlank="1" sqref="F7:G8 F1:G4 G13:H13 E70:F70 E29:F29 C1:C4 D158:F158 D57:F57 D53:F53 E149:F149 A7:A12 B10:F12 H1:H9 C6:C9 I10:I12 B1:B9 A1:A5 A149 A157:A158 C133:P136 B155:B159 D64:F64 D78:F78 A71:D73 D68:F69 A163:P65511 D74 C14:P16 A160:B162 C159:F162 C150:F157 C58:F61 A62:F63 C71:C74 E71:P74 B78 G76:P127 G147:P162 E127:F127 E92:F92 D99:P99 C120:F120 D121:F121 C125:F125 A129:B130 D119:F119 D124:F124 C122:F123 A79:B97 D130:F130 G130:P132 A141:B142 E132:F132 A133:C135 C128:P129 A132:B132 D137:F138 A136:B139 G137:P139 E139:F139 A140:C140 A99:B102 C140:P141 D147:F148 C145:P146 A146:B148 D126:F126 C79:F91 A76:F77 C65:F67 C93:F118 B103:B127 A104:A115 A119:A128 B149:B153 A13:B33 C17:F28 C30:F52 C54:F56 A35:B61 G17:P70 A64:B70 D75:P75 A74:B75 D142:F143 G142:P144 B143 A144:B144 E144:F144 A145:C145 B128:C128" xr:uid="{DB9C5663-BEB0-F543-875D-F1A2AD255F34}"/>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AC1B-DC94-7E49-8150-A1C764459FE4}">
  <sheetPr>
    <tabColor indexed="18"/>
  </sheetPr>
  <dimension ref="A1:L175"/>
  <sheetViews>
    <sheetView showGridLines="0" zoomScaleNormal="100" zoomScaleSheetLayoutView="75" workbookViewId="0">
      <selection activeCell="D6" sqref="D6:E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131</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145</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1</v>
      </c>
      <c r="D19" s="198">
        <v>975</v>
      </c>
      <c r="E19" s="198">
        <f>C19*D19</f>
        <v>975</v>
      </c>
      <c r="F19" s="200"/>
      <c r="G19" s="111"/>
      <c r="H19" s="111"/>
      <c r="I19" s="112"/>
      <c r="J19" s="111"/>
      <c r="K19" s="111"/>
      <c r="L19" s="25"/>
    </row>
    <row r="20" spans="1:12" ht="20" customHeight="1">
      <c r="A20" s="215" t="s">
        <v>113</v>
      </c>
      <c r="B20" s="216"/>
      <c r="C20" s="197">
        <v>3</v>
      </c>
      <c r="D20" s="198">
        <v>975</v>
      </c>
      <c r="E20" s="198">
        <f>C20*D20</f>
        <v>2925</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27318.85</v>
      </c>
      <c r="F25" s="156">
        <f>E25</f>
        <v>27318.85</v>
      </c>
      <c r="G25" s="111"/>
      <c r="H25" s="111"/>
      <c r="I25" s="112"/>
      <c r="J25" s="111"/>
      <c r="K25" s="111"/>
      <c r="L25" s="25"/>
    </row>
    <row r="26" spans="1:12" customFormat="1" ht="17" customHeight="1">
      <c r="A26" s="238" t="s">
        <v>203</v>
      </c>
      <c r="B26" s="239"/>
      <c r="C26" s="239"/>
      <c r="D26" s="239"/>
      <c r="E26" s="240">
        <f>-(E25*0.45)</f>
        <v>-12293.4825</v>
      </c>
      <c r="F26" s="251">
        <f>E26</f>
        <v>-12293.4825</v>
      </c>
    </row>
    <row r="27" spans="1:12">
      <c r="A27" s="152" t="s">
        <v>206</v>
      </c>
      <c r="B27" s="153"/>
      <c r="C27" s="154"/>
      <c r="D27" s="155"/>
      <c r="E27" s="155">
        <f>E25+E26</f>
        <v>15025.367499999998</v>
      </c>
      <c r="F27" s="156">
        <f>E27</f>
        <v>15025.367499999998</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c r="D32" s="198"/>
      <c r="E32" s="198"/>
      <c r="F32" s="200"/>
    </row>
    <row r="33" spans="1:12" ht="20" customHeight="1">
      <c r="A33" s="215" t="s">
        <v>113</v>
      </c>
      <c r="B33" s="216"/>
      <c r="C33" s="197">
        <v>3</v>
      </c>
      <c r="D33" s="198">
        <v>783.77</v>
      </c>
      <c r="E33" s="198">
        <f>C33*D33</f>
        <v>2351.31</v>
      </c>
      <c r="F33" s="200"/>
      <c r="G33" s="111"/>
      <c r="H33" s="111"/>
      <c r="I33" s="112"/>
      <c r="J33" s="111"/>
      <c r="K33" s="111"/>
      <c r="L33" s="25"/>
    </row>
    <row r="34" spans="1:12">
      <c r="A34" s="151"/>
      <c r="B34" s="22"/>
      <c r="E34" s="149"/>
      <c r="F34" s="150"/>
    </row>
    <row r="35" spans="1:12">
      <c r="A35" s="152" t="s">
        <v>30</v>
      </c>
      <c r="B35" s="153"/>
      <c r="C35" s="154"/>
      <c r="D35" s="155"/>
      <c r="E35" s="155">
        <f>SUM(E30:E33)</f>
        <v>19594.25</v>
      </c>
      <c r="F35" s="156">
        <f>E35</f>
        <v>19594.25</v>
      </c>
    </row>
    <row r="36" spans="1:12" customFormat="1" ht="17" customHeight="1">
      <c r="A36" s="238" t="s">
        <v>203</v>
      </c>
      <c r="B36" s="239"/>
      <c r="C36" s="239"/>
      <c r="D36" s="239"/>
      <c r="E36" s="240">
        <f>-(E35*0.45)</f>
        <v>-8817.4125000000004</v>
      </c>
      <c r="F36" s="251">
        <f>E36</f>
        <v>-8817.4125000000004</v>
      </c>
    </row>
    <row r="37" spans="1:12">
      <c r="A37" s="152" t="s">
        <v>207</v>
      </c>
      <c r="B37" s="153"/>
      <c r="C37" s="154"/>
      <c r="D37" s="155"/>
      <c r="E37" s="155">
        <f>E35+E36</f>
        <v>10776.8375</v>
      </c>
      <c r="F37" s="156">
        <f>E37</f>
        <v>10776.8375</v>
      </c>
      <c r="G37" s="111"/>
      <c r="H37" s="111"/>
      <c r="I37" s="112"/>
      <c r="J37" s="111"/>
      <c r="K37" s="111"/>
      <c r="L37" s="25"/>
    </row>
    <row r="38" spans="1:12">
      <c r="A38" s="137"/>
      <c r="E38" s="149"/>
      <c r="F38" s="150"/>
    </row>
    <row r="39" spans="1:12">
      <c r="A39" s="271" t="s">
        <v>70</v>
      </c>
      <c r="B39" s="272"/>
      <c r="C39" s="273"/>
      <c r="D39" s="273"/>
      <c r="E39" s="273"/>
      <c r="F39" s="274"/>
    </row>
    <row r="40" spans="1:12" ht="20" customHeight="1">
      <c r="A40" s="215" t="s">
        <v>111</v>
      </c>
      <c r="B40" s="216"/>
      <c r="C40" s="197">
        <v>15</v>
      </c>
      <c r="D40" s="198">
        <v>1386.67</v>
      </c>
      <c r="E40" s="198">
        <f>C40*D40</f>
        <v>20800.050000000003</v>
      </c>
      <c r="F40" s="200"/>
      <c r="G40" s="111"/>
      <c r="H40" s="111"/>
      <c r="I40" s="112"/>
      <c r="J40" s="111"/>
      <c r="K40" s="111"/>
      <c r="L40" s="25"/>
    </row>
    <row r="41" spans="1:12" ht="20" customHeight="1">
      <c r="A41" s="215" t="s">
        <v>112</v>
      </c>
      <c r="B41" s="216"/>
      <c r="C41" s="197">
        <v>1</v>
      </c>
      <c r="D41" s="198">
        <v>1386.67</v>
      </c>
      <c r="E41" s="198">
        <f>C41*D41</f>
        <v>1386.67</v>
      </c>
      <c r="F41" s="200"/>
      <c r="G41" s="111"/>
      <c r="H41" s="111"/>
      <c r="I41" s="112"/>
      <c r="J41" s="111"/>
      <c r="K41" s="111"/>
      <c r="L41" s="25"/>
    </row>
    <row r="42" spans="1:12" ht="20" customHeight="1">
      <c r="A42" s="215" t="s">
        <v>113</v>
      </c>
      <c r="B42" s="216"/>
      <c r="C42" s="197">
        <v>3</v>
      </c>
      <c r="D42" s="198">
        <v>1386.67</v>
      </c>
      <c r="E42" s="198">
        <f>C42*D42</f>
        <v>4160.01</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27733.4</v>
      </c>
      <c r="F45" s="156">
        <f>E45</f>
        <v>27733.4</v>
      </c>
    </row>
    <row r="46" spans="1:12" customFormat="1" ht="17" customHeight="1">
      <c r="A46" s="238" t="s">
        <v>203</v>
      </c>
      <c r="B46" s="239"/>
      <c r="C46" s="239"/>
      <c r="D46" s="239"/>
      <c r="E46" s="240">
        <f>-(E45*0.45)</f>
        <v>-12480.03</v>
      </c>
      <c r="F46" s="251">
        <f>E46</f>
        <v>-12480.03</v>
      </c>
    </row>
    <row r="47" spans="1:12">
      <c r="A47" s="152" t="s">
        <v>216</v>
      </c>
      <c r="B47" s="153"/>
      <c r="C47" s="154"/>
      <c r="D47" s="155"/>
      <c r="E47" s="155">
        <f>E45+E46</f>
        <v>15253.37</v>
      </c>
      <c r="F47" s="156">
        <f>E47</f>
        <v>15253.37</v>
      </c>
      <c r="G47" s="111"/>
      <c r="H47" s="111"/>
      <c r="I47" s="112"/>
      <c r="J47" s="111"/>
      <c r="K47" s="111"/>
      <c r="L47" s="25"/>
    </row>
    <row r="48" spans="1:12">
      <c r="A48" s="187"/>
      <c r="B48" s="186"/>
      <c r="C48" s="157"/>
      <c r="D48" s="157"/>
      <c r="E48" s="157"/>
      <c r="F48" s="158"/>
    </row>
    <row r="49" spans="1:12" s="21" customFormat="1">
      <c r="A49" s="271" t="s">
        <v>98</v>
      </c>
      <c r="B49" s="272"/>
      <c r="C49" s="273"/>
      <c r="D49" s="273"/>
      <c r="E49" s="273"/>
      <c r="F49" s="274"/>
      <c r="J49" s="110"/>
      <c r="K49" s="22"/>
      <c r="L49" s="27"/>
    </row>
    <row r="50" spans="1:12" ht="20" customHeight="1">
      <c r="A50" s="215" t="s">
        <v>111</v>
      </c>
      <c r="B50" s="216"/>
      <c r="C50" s="197">
        <v>15</v>
      </c>
      <c r="D50" s="198">
        <v>975</v>
      </c>
      <c r="E50" s="198">
        <f>C50*D50</f>
        <v>14625</v>
      </c>
      <c r="F50" s="200"/>
      <c r="G50" s="111"/>
      <c r="H50" s="111"/>
      <c r="I50" s="112"/>
      <c r="J50" s="111"/>
      <c r="K50" s="111"/>
      <c r="L50" s="25"/>
    </row>
    <row r="51" spans="1:12" ht="20" customHeight="1">
      <c r="A51" s="215" t="s">
        <v>113</v>
      </c>
      <c r="B51" s="216"/>
      <c r="C51" s="197">
        <v>3</v>
      </c>
      <c r="D51" s="198">
        <v>975</v>
      </c>
      <c r="E51" s="198">
        <f>C51*D51</f>
        <v>2925</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104</v>
      </c>
      <c r="B54" s="153"/>
      <c r="C54" s="154"/>
      <c r="D54" s="155"/>
      <c r="E54" s="155">
        <f>SUM(E50:E52)</f>
        <v>18525</v>
      </c>
      <c r="F54" s="156">
        <f>E54</f>
        <v>18525</v>
      </c>
      <c r="J54" s="110"/>
      <c r="K54" s="22"/>
      <c r="L54" s="27"/>
    </row>
    <row r="55" spans="1:12" customFormat="1" ht="17" customHeight="1">
      <c r="A55" s="238" t="s">
        <v>203</v>
      </c>
      <c r="B55" s="239"/>
      <c r="C55" s="239"/>
      <c r="D55" s="239"/>
      <c r="E55" s="240">
        <f>-(E54*0.45)</f>
        <v>-8336.25</v>
      </c>
      <c r="F55" s="251">
        <f>E55</f>
        <v>-8336.25</v>
      </c>
    </row>
    <row r="56" spans="1:12">
      <c r="A56" s="152" t="s">
        <v>211</v>
      </c>
      <c r="B56" s="153"/>
      <c r="C56" s="154"/>
      <c r="D56" s="155"/>
      <c r="E56" s="155">
        <f>E54+E55</f>
        <v>10188.75</v>
      </c>
      <c r="F56" s="156">
        <f>E56</f>
        <v>10188.75</v>
      </c>
      <c r="G56" s="111"/>
      <c r="H56" s="111"/>
      <c r="I56" s="112"/>
      <c r="J56" s="111"/>
      <c r="K56" s="111"/>
      <c r="L56" s="25"/>
    </row>
    <row r="57" spans="1:12" s="21" customFormat="1">
      <c r="A57" s="137"/>
      <c r="B57" s="20"/>
      <c r="C57" s="160"/>
      <c r="D57" s="149"/>
      <c r="E57" s="149"/>
      <c r="F57" s="150"/>
      <c r="J57" s="110"/>
      <c r="K57" s="22"/>
      <c r="L57" s="27"/>
    </row>
    <row r="58" spans="1:12" s="21" customFormat="1">
      <c r="A58" s="271" t="s">
        <v>100</v>
      </c>
      <c r="B58" s="272"/>
      <c r="C58" s="273"/>
      <c r="D58" s="273"/>
      <c r="E58" s="273"/>
      <c r="F58" s="274"/>
      <c r="J58" s="110"/>
      <c r="K58" s="22"/>
      <c r="L58" s="27"/>
    </row>
    <row r="59" spans="1:12" ht="20" customHeight="1">
      <c r="A59" s="215" t="s">
        <v>111</v>
      </c>
      <c r="B59" s="216"/>
      <c r="C59" s="197">
        <v>8</v>
      </c>
      <c r="D59" s="198">
        <v>1386.67</v>
      </c>
      <c r="E59" s="198">
        <f>C59*D59</f>
        <v>11093.36</v>
      </c>
      <c r="F59" s="200"/>
      <c r="G59" s="111"/>
      <c r="H59" s="111"/>
      <c r="I59" s="112"/>
      <c r="J59" s="111"/>
      <c r="K59" s="111"/>
      <c r="L59" s="25"/>
    </row>
    <row r="60" spans="1:12" ht="20" customHeight="1">
      <c r="A60" s="215" t="s">
        <v>113</v>
      </c>
      <c r="B60" s="216"/>
      <c r="C60" s="197">
        <v>3</v>
      </c>
      <c r="D60" s="198">
        <v>1386.67</v>
      </c>
      <c r="E60" s="198">
        <f>C60*D60</f>
        <v>4160.01</v>
      </c>
      <c r="F60" s="200"/>
      <c r="G60" s="111"/>
      <c r="H60" s="111"/>
      <c r="I60" s="112"/>
      <c r="J60" s="111"/>
      <c r="K60" s="111"/>
      <c r="L60" s="25"/>
    </row>
    <row r="61" spans="1:12" ht="20" customHeight="1">
      <c r="A61" s="215" t="s">
        <v>114</v>
      </c>
      <c r="B61" s="216"/>
      <c r="C61" s="197">
        <v>4</v>
      </c>
      <c r="D61" s="198">
        <v>1386.67</v>
      </c>
      <c r="E61" s="198">
        <f>C61*D61</f>
        <v>5546.68</v>
      </c>
      <c r="F61" s="200"/>
      <c r="G61" s="111"/>
      <c r="H61" s="111"/>
      <c r="I61" s="112"/>
      <c r="J61" s="111"/>
      <c r="K61" s="111"/>
      <c r="L61" s="25"/>
    </row>
    <row r="62" spans="1:12" s="21" customFormat="1" ht="21" customHeight="1">
      <c r="A62" s="268" t="s">
        <v>102</v>
      </c>
      <c r="B62" s="269"/>
      <c r="C62" s="197"/>
      <c r="D62" s="198"/>
      <c r="E62" s="198"/>
      <c r="F62" s="200"/>
      <c r="J62" s="110"/>
      <c r="K62" s="22"/>
      <c r="L62" s="27"/>
    </row>
    <row r="63" spans="1:12" ht="20" customHeight="1">
      <c r="A63" s="215" t="s">
        <v>113</v>
      </c>
      <c r="B63" s="216"/>
      <c r="C63" s="197">
        <v>3</v>
      </c>
      <c r="D63" s="198">
        <v>783.77</v>
      </c>
      <c r="E63" s="198">
        <f>C63*D63</f>
        <v>2351.31</v>
      </c>
      <c r="F63" s="200"/>
      <c r="G63" s="111"/>
      <c r="H63" s="111"/>
      <c r="I63" s="112"/>
      <c r="J63" s="111"/>
      <c r="K63" s="111"/>
      <c r="L63" s="25"/>
    </row>
    <row r="64" spans="1:12" s="21" customFormat="1">
      <c r="A64" s="137"/>
      <c r="B64" s="20"/>
      <c r="C64" s="160"/>
      <c r="D64" s="149"/>
      <c r="E64" s="149"/>
      <c r="F64" s="150"/>
      <c r="J64" s="110"/>
      <c r="K64" s="22"/>
      <c r="L64" s="27"/>
    </row>
    <row r="65" spans="1:12">
      <c r="A65" s="152" t="s">
        <v>105</v>
      </c>
      <c r="B65" s="153"/>
      <c r="C65" s="154"/>
      <c r="D65" s="155"/>
      <c r="E65" s="155">
        <f>SUM(E59:E63)</f>
        <v>23151.360000000004</v>
      </c>
      <c r="F65" s="156">
        <f>E65</f>
        <v>23151.360000000004</v>
      </c>
    </row>
    <row r="66" spans="1:12" customFormat="1" ht="17" customHeight="1">
      <c r="A66" s="238" t="s">
        <v>203</v>
      </c>
      <c r="B66" s="239"/>
      <c r="C66" s="239"/>
      <c r="D66" s="239"/>
      <c r="E66" s="240">
        <f>-(E65*0.45)</f>
        <v>-10418.112000000003</v>
      </c>
      <c r="F66" s="251">
        <f>E66</f>
        <v>-10418.112000000003</v>
      </c>
    </row>
    <row r="67" spans="1:12">
      <c r="A67" s="152" t="s">
        <v>213</v>
      </c>
      <c r="B67" s="153"/>
      <c r="C67" s="154"/>
      <c r="D67" s="155"/>
      <c r="E67" s="155">
        <f>E65+E66</f>
        <v>12733.248000000001</v>
      </c>
      <c r="F67" s="156">
        <f>E67</f>
        <v>12733.248000000001</v>
      </c>
      <c r="G67" s="111"/>
      <c r="H67" s="111"/>
      <c r="I67" s="112"/>
      <c r="J67" s="111"/>
      <c r="K67" s="111"/>
      <c r="L67" s="25"/>
    </row>
    <row r="68" spans="1:12">
      <c r="A68" s="137"/>
      <c r="C68" s="160"/>
      <c r="D68" s="149"/>
      <c r="E68" s="149"/>
      <c r="F68" s="150"/>
    </row>
    <row r="69" spans="1:12">
      <c r="A69" s="165"/>
      <c r="B69" s="166"/>
      <c r="C69" s="167"/>
      <c r="D69" s="168"/>
      <c r="E69" s="168"/>
      <c r="F69" s="169"/>
    </row>
    <row r="70" spans="1:12">
      <c r="A70" s="143" t="s">
        <v>165</v>
      </c>
      <c r="B70" s="144"/>
      <c r="C70" s="145"/>
      <c r="D70" s="146"/>
      <c r="E70" s="147"/>
      <c r="F70" s="148"/>
    </row>
    <row r="71" spans="1:12" ht="20" customHeight="1">
      <c r="A71" s="215" t="s">
        <v>111</v>
      </c>
      <c r="B71" s="216"/>
      <c r="C71" s="197">
        <v>11</v>
      </c>
      <c r="D71" s="198">
        <v>783.77</v>
      </c>
      <c r="E71" s="198">
        <f>C71*D71</f>
        <v>8621.4699999999993</v>
      </c>
      <c r="F71" s="200"/>
      <c r="G71" s="111"/>
      <c r="H71" s="111"/>
      <c r="I71" s="112"/>
      <c r="J71" s="111"/>
      <c r="K71" s="111"/>
      <c r="L71" s="25"/>
    </row>
    <row r="72" spans="1:12" ht="20" customHeight="1">
      <c r="A72" s="215" t="s">
        <v>113</v>
      </c>
      <c r="B72" s="216"/>
      <c r="C72" s="197">
        <v>3</v>
      </c>
      <c r="D72" s="198">
        <v>783.77</v>
      </c>
      <c r="E72" s="198">
        <f>C72*D72</f>
        <v>2351.31</v>
      </c>
      <c r="F72" s="200"/>
      <c r="G72" s="111"/>
      <c r="H72" s="111"/>
      <c r="I72" s="112"/>
      <c r="J72" s="111"/>
      <c r="K72" s="111"/>
      <c r="L72" s="25"/>
    </row>
    <row r="73" spans="1:12" ht="20" customHeight="1">
      <c r="A73" s="215" t="s">
        <v>114</v>
      </c>
      <c r="B73" s="216"/>
      <c r="C73" s="197">
        <v>4</v>
      </c>
      <c r="D73" s="198">
        <v>783.77</v>
      </c>
      <c r="E73" s="198">
        <f>C73*D73</f>
        <v>3135.08</v>
      </c>
      <c r="F73" s="200"/>
      <c r="G73" s="111"/>
      <c r="H73" s="111"/>
      <c r="I73" s="112"/>
      <c r="J73" s="111"/>
      <c r="K73" s="111"/>
      <c r="L73" s="25"/>
    </row>
    <row r="74" spans="1:12">
      <c r="A74" s="137"/>
      <c r="F74" s="150"/>
    </row>
    <row r="75" spans="1:12">
      <c r="A75" s="152" t="s">
        <v>74</v>
      </c>
      <c r="B75" s="153"/>
      <c r="C75" s="154"/>
      <c r="D75" s="155"/>
      <c r="E75" s="155">
        <f>SUM(E71:E73)</f>
        <v>14107.859999999999</v>
      </c>
      <c r="F75" s="156">
        <f>E75</f>
        <v>14107.859999999999</v>
      </c>
    </row>
    <row r="76" spans="1:12" customFormat="1" ht="17" customHeight="1">
      <c r="A76" s="238" t="s">
        <v>203</v>
      </c>
      <c r="B76" s="239"/>
      <c r="C76" s="239"/>
      <c r="D76" s="239"/>
      <c r="E76" s="240">
        <f>-(E75*0.45)</f>
        <v>-6348.5369999999994</v>
      </c>
      <c r="F76" s="251">
        <f>E76</f>
        <v>-6348.5369999999994</v>
      </c>
    </row>
    <row r="77" spans="1:12">
      <c r="A77" s="152" t="s">
        <v>215</v>
      </c>
      <c r="B77" s="153"/>
      <c r="C77" s="154"/>
      <c r="D77" s="155"/>
      <c r="E77" s="155">
        <f>E75+E76</f>
        <v>7759.3229999999994</v>
      </c>
      <c r="F77" s="156">
        <f>E77</f>
        <v>7759.3229999999994</v>
      </c>
      <c r="G77" s="111"/>
      <c r="H77" s="111"/>
      <c r="I77" s="112"/>
      <c r="J77" s="111"/>
      <c r="K77" s="111"/>
      <c r="L77" s="25"/>
    </row>
    <row r="78" spans="1:12" s="21" customFormat="1">
      <c r="A78" s="22"/>
      <c r="B78" s="188"/>
      <c r="C78" s="189"/>
      <c r="D78" s="190"/>
      <c r="E78" s="190"/>
      <c r="F78" s="191"/>
      <c r="J78" s="110"/>
      <c r="K78" s="22"/>
      <c r="L78" s="27"/>
    </row>
    <row r="79" spans="1:12" s="21" customFormat="1" ht="14" thickBot="1">
      <c r="A79" s="22"/>
      <c r="B79" s="188"/>
      <c r="C79" s="189"/>
      <c r="D79" s="190"/>
      <c r="E79" s="190"/>
      <c r="F79" s="191"/>
      <c r="J79" s="110"/>
      <c r="K79" s="22"/>
      <c r="L79" s="27"/>
    </row>
    <row r="80" spans="1:12" ht="14" thickBot="1">
      <c r="A80" s="220" t="s">
        <v>149</v>
      </c>
      <c r="B80" s="221"/>
      <c r="C80" s="222"/>
      <c r="D80" s="223"/>
      <c r="E80" s="224"/>
      <c r="F80" s="225"/>
      <c r="G80" s="111"/>
      <c r="H80" s="111"/>
      <c r="I80" s="112"/>
      <c r="J80" s="111"/>
      <c r="K80" s="111"/>
      <c r="L80" s="25"/>
    </row>
    <row r="81" spans="1:12">
      <c r="A81" s="226" t="s">
        <v>116</v>
      </c>
      <c r="B81" s="227"/>
      <c r="C81" s="228"/>
      <c r="D81" s="229"/>
      <c r="E81" s="230"/>
      <c r="F81" s="231"/>
      <c r="G81" s="111"/>
      <c r="H81" s="111"/>
      <c r="I81" s="112"/>
      <c r="J81" s="111"/>
      <c r="K81" s="111"/>
      <c r="L81" s="25"/>
    </row>
    <row r="82" spans="1:12" ht="20" customHeight="1">
      <c r="A82" s="236" t="s">
        <v>150</v>
      </c>
      <c r="B82" s="216"/>
      <c r="C82" s="197"/>
      <c r="D82" s="198"/>
      <c r="E82" s="198"/>
      <c r="F82" s="200"/>
      <c r="G82" s="111"/>
      <c r="H82" s="111"/>
      <c r="I82" s="112"/>
      <c r="J82" s="111"/>
      <c r="K82" s="111"/>
      <c r="L82" s="25"/>
    </row>
    <row r="83" spans="1:12" ht="20" customHeight="1">
      <c r="A83" s="215" t="s">
        <v>166</v>
      </c>
      <c r="B83" s="216"/>
      <c r="C83" s="197">
        <v>1</v>
      </c>
      <c r="D83" s="198">
        <v>39000</v>
      </c>
      <c r="E83" s="198">
        <f>C83*D83</f>
        <v>39000</v>
      </c>
      <c r="F83" s="200"/>
      <c r="G83" s="111"/>
      <c r="H83" s="111"/>
      <c r="I83" s="112"/>
      <c r="J83" s="111"/>
      <c r="K83" s="111"/>
      <c r="L83" s="25"/>
    </row>
    <row r="84" spans="1:12" ht="20" customHeight="1">
      <c r="A84" s="215" t="s">
        <v>202</v>
      </c>
      <c r="B84" s="216"/>
      <c r="C84" s="197">
        <v>0</v>
      </c>
      <c r="D84" s="198">
        <v>0</v>
      </c>
      <c r="E84" s="198">
        <f>C84*D84</f>
        <v>0</v>
      </c>
      <c r="F84" s="200"/>
      <c r="G84" s="111"/>
      <c r="H84" s="111"/>
      <c r="I84" s="112"/>
      <c r="J84" s="111"/>
      <c r="K84" s="111"/>
      <c r="L84" s="25"/>
    </row>
    <row r="85" spans="1:12" ht="20" customHeight="1">
      <c r="A85" s="236" t="s">
        <v>151</v>
      </c>
      <c r="B85" s="216"/>
      <c r="C85" s="197"/>
      <c r="D85" s="198"/>
      <c r="E85" s="198"/>
      <c r="F85" s="200"/>
      <c r="G85" s="111"/>
      <c r="H85" s="111"/>
      <c r="I85" s="112"/>
      <c r="J85" s="111"/>
      <c r="K85" s="111"/>
      <c r="L85" s="25"/>
    </row>
    <row r="86" spans="1:12" ht="20" customHeight="1">
      <c r="A86" s="215" t="s">
        <v>219</v>
      </c>
      <c r="B86" s="216"/>
      <c r="C86" s="197">
        <v>0</v>
      </c>
      <c r="D86" s="198">
        <v>0</v>
      </c>
      <c r="E86" s="198">
        <v>0</v>
      </c>
      <c r="F86" s="200"/>
      <c r="G86" s="111"/>
      <c r="H86" s="111"/>
      <c r="I86" s="112"/>
      <c r="J86" s="111"/>
      <c r="K86" s="111"/>
      <c r="L86" s="25"/>
    </row>
    <row r="87" spans="1:12" ht="20" customHeight="1">
      <c r="A87" s="215" t="s">
        <v>252</v>
      </c>
      <c r="B87" s="216"/>
      <c r="C87" s="197">
        <v>2</v>
      </c>
      <c r="D87" s="198">
        <v>13650</v>
      </c>
      <c r="E87" s="198">
        <f t="shared" ref="E87:E89" si="0">C87*D87</f>
        <v>27300</v>
      </c>
      <c r="F87" s="200"/>
      <c r="G87" s="111"/>
      <c r="H87" s="111"/>
      <c r="I87" s="112"/>
      <c r="J87" s="111"/>
      <c r="K87" s="111"/>
      <c r="L87" s="25"/>
    </row>
    <row r="88" spans="1:12" ht="20" customHeight="1">
      <c r="A88" s="215" t="s">
        <v>253</v>
      </c>
      <c r="B88" s="216"/>
      <c r="C88" s="197">
        <v>2</v>
      </c>
      <c r="D88" s="198">
        <v>3412.5</v>
      </c>
      <c r="E88" s="198">
        <f t="shared" si="0"/>
        <v>6825</v>
      </c>
      <c r="F88" s="200"/>
      <c r="G88" s="111"/>
      <c r="H88" s="111"/>
      <c r="I88" s="112"/>
      <c r="J88" s="111"/>
      <c r="K88" s="111"/>
      <c r="L88" s="25"/>
    </row>
    <row r="89" spans="1:12" ht="20" customHeight="1">
      <c r="A89" s="215" t="s">
        <v>254</v>
      </c>
      <c r="B89" s="216"/>
      <c r="C89" s="197">
        <v>2</v>
      </c>
      <c r="D89" s="198">
        <v>3412.5</v>
      </c>
      <c r="E89" s="198">
        <f t="shared" si="0"/>
        <v>6825</v>
      </c>
      <c r="F89" s="200"/>
      <c r="G89" s="111"/>
      <c r="H89" s="111"/>
      <c r="I89" s="112"/>
      <c r="J89" s="111"/>
      <c r="K89" s="111"/>
      <c r="L89" s="25"/>
    </row>
    <row r="90" spans="1:12">
      <c r="A90" s="161"/>
      <c r="B90" s="184"/>
      <c r="D90" s="149"/>
      <c r="E90" s="149"/>
      <c r="F90" s="185"/>
      <c r="G90" s="111"/>
      <c r="H90" s="111"/>
      <c r="I90" s="112"/>
      <c r="J90" s="111"/>
      <c r="K90" s="111"/>
      <c r="L90" s="25"/>
    </row>
    <row r="91" spans="1:12">
      <c r="A91" s="152" t="s">
        <v>119</v>
      </c>
      <c r="B91" s="153"/>
      <c r="C91" s="154"/>
      <c r="D91" s="155"/>
      <c r="E91" s="155">
        <f>SUM(E82:E89)</f>
        <v>79950</v>
      </c>
      <c r="F91" s="156">
        <f>E91</f>
        <v>79950</v>
      </c>
      <c r="G91" s="111"/>
      <c r="H91" s="111"/>
      <c r="I91" s="112"/>
      <c r="J91" s="111"/>
      <c r="K91" s="111"/>
      <c r="L91" s="25"/>
    </row>
    <row r="92" spans="1:12">
      <c r="A92" s="161"/>
      <c r="B92" s="184"/>
      <c r="C92" s="167"/>
      <c r="D92" s="149"/>
      <c r="E92" s="149"/>
      <c r="F92" s="185"/>
      <c r="G92" s="111"/>
      <c r="H92" s="111"/>
      <c r="I92" s="112"/>
      <c r="J92" s="111"/>
      <c r="K92" s="111"/>
      <c r="L92" s="25"/>
    </row>
    <row r="93" spans="1:12">
      <c r="A93" s="226" t="s">
        <v>117</v>
      </c>
      <c r="B93" s="227"/>
      <c r="C93" s="228"/>
      <c r="D93" s="229"/>
      <c r="E93" s="230"/>
      <c r="F93" s="231"/>
      <c r="G93" s="111"/>
      <c r="H93" s="111"/>
      <c r="I93" s="112"/>
      <c r="J93" s="111"/>
      <c r="K93" s="111"/>
      <c r="L93" s="25"/>
    </row>
    <row r="94" spans="1:12" ht="20" customHeight="1">
      <c r="A94" s="236" t="s">
        <v>152</v>
      </c>
      <c r="B94" s="216"/>
      <c r="C94" s="197"/>
      <c r="D94" s="198"/>
      <c r="E94" s="198"/>
      <c r="F94" s="200"/>
      <c r="G94" s="111"/>
      <c r="H94" s="111"/>
      <c r="I94" s="112"/>
      <c r="J94" s="111"/>
      <c r="K94" s="111"/>
      <c r="L94" s="25"/>
    </row>
    <row r="95" spans="1:12" ht="33" customHeight="1">
      <c r="A95" s="215" t="s">
        <v>196</v>
      </c>
      <c r="B95" s="216"/>
      <c r="C95" s="197">
        <v>750</v>
      </c>
      <c r="D95" s="198">
        <v>119.6</v>
      </c>
      <c r="E95" s="198">
        <f>C95*D95</f>
        <v>89700</v>
      </c>
      <c r="F95" s="200"/>
      <c r="G95" s="111"/>
      <c r="H95" s="111"/>
      <c r="I95" s="112"/>
      <c r="J95" s="111"/>
      <c r="K95" s="111"/>
      <c r="L95" s="25"/>
    </row>
    <row r="96" spans="1:12" ht="29" customHeight="1">
      <c r="A96" s="215" t="s">
        <v>197</v>
      </c>
      <c r="B96" s="216"/>
      <c r="C96" s="197">
        <v>750</v>
      </c>
      <c r="D96" s="198">
        <v>119.6</v>
      </c>
      <c r="E96" s="198">
        <f>C96*D96</f>
        <v>89700</v>
      </c>
      <c r="F96" s="200"/>
      <c r="G96" s="111"/>
      <c r="H96" s="111"/>
      <c r="I96" s="112"/>
      <c r="J96" s="111"/>
      <c r="K96" s="111"/>
      <c r="L96" s="25"/>
    </row>
    <row r="97" spans="1:12" ht="20" customHeight="1">
      <c r="A97" s="293" t="s">
        <v>153</v>
      </c>
      <c r="B97" s="294"/>
      <c r="C97" s="197"/>
      <c r="D97" s="198"/>
      <c r="E97" s="198"/>
      <c r="F97" s="200"/>
    </row>
    <row r="98" spans="1:12" ht="20" customHeight="1">
      <c r="A98" s="215" t="s">
        <v>200</v>
      </c>
      <c r="B98" s="216"/>
      <c r="C98" s="197">
        <v>750</v>
      </c>
      <c r="D98" s="198">
        <v>32.5</v>
      </c>
      <c r="E98" s="198">
        <f>C98*D98</f>
        <v>24375</v>
      </c>
      <c r="F98" s="200"/>
      <c r="G98" s="111"/>
      <c r="H98" s="111"/>
      <c r="I98" s="112"/>
      <c r="J98" s="111"/>
      <c r="K98" s="111"/>
      <c r="L98" s="25"/>
    </row>
    <row r="99" spans="1:12" ht="20" customHeight="1">
      <c r="A99" s="215"/>
      <c r="B99" s="216"/>
      <c r="C99" s="197"/>
      <c r="D99" s="198"/>
      <c r="E99" s="198"/>
      <c r="F99" s="200"/>
      <c r="G99" s="111"/>
      <c r="H99" s="111"/>
      <c r="I99" s="112"/>
      <c r="J99" s="111"/>
      <c r="K99" s="111"/>
      <c r="L99" s="25"/>
    </row>
    <row r="100" spans="1:12">
      <c r="A100" s="151"/>
      <c r="B100" s="22"/>
      <c r="E100" s="149"/>
      <c r="F100" s="150"/>
    </row>
    <row r="101" spans="1:12">
      <c r="A101" s="152" t="s">
        <v>120</v>
      </c>
      <c r="B101" s="153"/>
      <c r="C101" s="154"/>
      <c r="D101" s="155"/>
      <c r="E101" s="155">
        <f>SUM(E94:E99)</f>
        <v>203775</v>
      </c>
      <c r="F101" s="156">
        <f>E101</f>
        <v>203775</v>
      </c>
    </row>
    <row r="102" spans="1:12">
      <c r="A102" s="137"/>
      <c r="E102" s="149"/>
      <c r="F102" s="150"/>
    </row>
    <row r="103" spans="1:12">
      <c r="A103" s="289" t="s">
        <v>121</v>
      </c>
      <c r="B103" s="290"/>
      <c r="C103" s="291"/>
      <c r="D103" s="291"/>
      <c r="E103" s="291"/>
      <c r="F103" s="292"/>
    </row>
    <row r="104" spans="1:12" ht="20" customHeight="1">
      <c r="A104" s="236" t="s">
        <v>154</v>
      </c>
      <c r="B104" s="216"/>
      <c r="C104" s="197"/>
      <c r="D104" s="198"/>
      <c r="E104" s="198"/>
      <c r="F104" s="200"/>
      <c r="G104" s="111"/>
      <c r="H104" s="111"/>
      <c r="I104" s="112"/>
      <c r="J104" s="111"/>
      <c r="K104" s="111"/>
      <c r="L104" s="25"/>
    </row>
    <row r="105" spans="1:12" ht="20" customHeight="1">
      <c r="A105" s="215" t="s">
        <v>156</v>
      </c>
      <c r="B105" s="216"/>
      <c r="C105" s="197">
        <v>1</v>
      </c>
      <c r="D105" s="198">
        <v>3900</v>
      </c>
      <c r="E105" s="198">
        <f>C105*D105</f>
        <v>3900</v>
      </c>
      <c r="F105" s="200"/>
      <c r="G105" s="111"/>
      <c r="H105" s="111"/>
      <c r="I105" s="112"/>
      <c r="J105" s="111"/>
      <c r="K105" s="111"/>
      <c r="L105" s="25"/>
    </row>
    <row r="106" spans="1:12" ht="20" customHeight="1">
      <c r="A106" s="236" t="s">
        <v>155</v>
      </c>
      <c r="B106" s="216"/>
      <c r="C106" s="197"/>
      <c r="D106" s="198"/>
      <c r="E106" s="198"/>
      <c r="F106" s="200"/>
      <c r="G106" s="111"/>
      <c r="H106" s="111"/>
      <c r="I106" s="112"/>
      <c r="J106" s="111"/>
      <c r="K106" s="111"/>
      <c r="L106" s="25"/>
    </row>
    <row r="107" spans="1:12" ht="20" customHeight="1">
      <c r="A107" s="215" t="s">
        <v>157</v>
      </c>
      <c r="B107" s="216"/>
      <c r="C107" s="197">
        <v>1</v>
      </c>
      <c r="D107" s="198">
        <v>2500</v>
      </c>
      <c r="E107" s="198">
        <f>C107*D107</f>
        <v>2500</v>
      </c>
      <c r="F107" s="200"/>
      <c r="G107" s="111"/>
      <c r="H107" s="111"/>
      <c r="I107" s="112"/>
      <c r="J107" s="111"/>
      <c r="K107" s="111"/>
      <c r="L107" s="25"/>
    </row>
    <row r="108" spans="1:12">
      <c r="A108" s="187"/>
      <c r="B108" s="186"/>
      <c r="C108" s="157"/>
      <c r="D108" s="157"/>
      <c r="E108" s="157"/>
      <c r="F108" s="158"/>
    </row>
    <row r="109" spans="1:12">
      <c r="A109" s="152" t="s">
        <v>122</v>
      </c>
      <c r="B109" s="153"/>
      <c r="C109" s="154"/>
      <c r="D109" s="155"/>
      <c r="E109" s="155">
        <f>SUM(E104:E107)</f>
        <v>6400</v>
      </c>
      <c r="F109" s="156">
        <f>E109</f>
        <v>6400</v>
      </c>
    </row>
    <row r="110" spans="1:12">
      <c r="A110" s="187"/>
      <c r="B110" s="186"/>
      <c r="C110" s="157"/>
      <c r="D110" s="157"/>
      <c r="E110" s="157"/>
      <c r="F110" s="158"/>
    </row>
    <row r="111" spans="1:12" s="21" customFormat="1">
      <c r="A111" s="289" t="s">
        <v>176</v>
      </c>
      <c r="B111" s="290"/>
      <c r="C111" s="291"/>
      <c r="D111" s="291"/>
      <c r="E111" s="291"/>
      <c r="F111" s="292"/>
      <c r="J111" s="110"/>
      <c r="K111" s="22"/>
      <c r="L111" s="27"/>
    </row>
    <row r="112" spans="1:12" ht="20" customHeight="1">
      <c r="A112" s="215" t="s">
        <v>170</v>
      </c>
      <c r="B112" s="216"/>
      <c r="C112" s="197">
        <v>1</v>
      </c>
      <c r="D112" s="198">
        <v>39000</v>
      </c>
      <c r="E112" s="198">
        <f t="shared" ref="E112:E117" si="1">C112*D112</f>
        <v>39000</v>
      </c>
      <c r="F112" s="200"/>
      <c r="G112" s="111"/>
      <c r="H112" s="111"/>
      <c r="I112" s="112"/>
      <c r="J112" s="111"/>
      <c r="K112" s="111"/>
      <c r="L112" s="25"/>
    </row>
    <row r="113" spans="1:12" ht="20" customHeight="1">
      <c r="A113" s="215" t="s">
        <v>171</v>
      </c>
      <c r="B113" s="216"/>
      <c r="C113" s="197">
        <v>1</v>
      </c>
      <c r="D113" s="198">
        <v>8100</v>
      </c>
      <c r="E113" s="198">
        <f t="shared" si="1"/>
        <v>8100</v>
      </c>
      <c r="F113" s="200"/>
      <c r="G113" s="111"/>
      <c r="H113" s="111"/>
      <c r="I113" s="112"/>
      <c r="J113" s="111"/>
      <c r="K113" s="111"/>
      <c r="L113" s="25"/>
    </row>
    <row r="114" spans="1:12" ht="20" customHeight="1">
      <c r="A114" s="215" t="s">
        <v>172</v>
      </c>
      <c r="B114" s="216"/>
      <c r="C114" s="197">
        <v>1</v>
      </c>
      <c r="D114" s="198">
        <v>16200</v>
      </c>
      <c r="E114" s="198">
        <f t="shared" si="1"/>
        <v>16200</v>
      </c>
      <c r="F114" s="200"/>
      <c r="G114" s="111"/>
      <c r="H114" s="111"/>
      <c r="I114" s="112"/>
      <c r="J114" s="111"/>
      <c r="K114" s="111"/>
      <c r="L114" s="25"/>
    </row>
    <row r="115" spans="1:12" ht="20" customHeight="1">
      <c r="A115" s="215" t="s">
        <v>188</v>
      </c>
      <c r="B115" s="216"/>
      <c r="C115" s="197">
        <v>1</v>
      </c>
      <c r="D115" s="198">
        <v>27700</v>
      </c>
      <c r="E115" s="198">
        <f t="shared" si="1"/>
        <v>27700</v>
      </c>
      <c r="F115" s="200"/>
      <c r="G115" s="111"/>
      <c r="H115" s="111"/>
      <c r="I115" s="112"/>
      <c r="J115" s="111"/>
      <c r="K115" s="111"/>
      <c r="L115" s="25"/>
    </row>
    <row r="116" spans="1:12" ht="20" customHeight="1">
      <c r="A116" s="215" t="s">
        <v>173</v>
      </c>
      <c r="B116" s="216"/>
      <c r="C116" s="197">
        <v>1</v>
      </c>
      <c r="D116" s="198">
        <v>715</v>
      </c>
      <c r="E116" s="198">
        <f t="shared" si="1"/>
        <v>715</v>
      </c>
      <c r="F116" s="200"/>
      <c r="G116" s="111"/>
      <c r="H116" s="111"/>
      <c r="I116" s="112"/>
      <c r="J116" s="111"/>
      <c r="K116" s="111"/>
      <c r="L116" s="25"/>
    </row>
    <row r="117" spans="1:12" ht="20" customHeight="1">
      <c r="A117" s="215" t="s">
        <v>174</v>
      </c>
      <c r="B117" s="216"/>
      <c r="C117" s="197">
        <v>1</v>
      </c>
      <c r="D117" s="198">
        <v>715</v>
      </c>
      <c r="E117" s="198">
        <f t="shared" si="1"/>
        <v>715</v>
      </c>
      <c r="F117" s="200"/>
      <c r="G117" s="111"/>
      <c r="H117" s="111"/>
      <c r="I117" s="112"/>
      <c r="J117" s="111"/>
      <c r="K117" s="111"/>
      <c r="L117" s="25"/>
    </row>
    <row r="118" spans="1:12" ht="20" customHeight="1">
      <c r="A118" s="215" t="s">
        <v>189</v>
      </c>
      <c r="B118" s="216"/>
      <c r="C118" s="197">
        <v>2</v>
      </c>
      <c r="D118" s="198">
        <v>4225</v>
      </c>
      <c r="E118" s="198">
        <f>C118*D118</f>
        <v>8450</v>
      </c>
      <c r="F118" s="200"/>
      <c r="G118" s="111"/>
      <c r="H118" s="111"/>
      <c r="I118" s="112"/>
      <c r="J118" s="111"/>
      <c r="K118" s="111"/>
      <c r="L118" s="25"/>
    </row>
    <row r="119" spans="1:12" ht="20" customHeight="1">
      <c r="A119" s="215" t="s">
        <v>190</v>
      </c>
      <c r="B119" s="216"/>
      <c r="C119" s="197">
        <v>2</v>
      </c>
      <c r="D119" s="198">
        <v>650</v>
      </c>
      <c r="E119" s="198">
        <f>C119*D119</f>
        <v>1300</v>
      </c>
      <c r="F119" s="200"/>
      <c r="G119" s="111"/>
      <c r="H119" s="111"/>
      <c r="I119" s="112"/>
      <c r="J119" s="111"/>
      <c r="K119" s="111"/>
      <c r="L119" s="25"/>
    </row>
    <row r="120" spans="1:12" ht="20" customHeight="1">
      <c r="A120" s="215" t="s">
        <v>191</v>
      </c>
      <c r="B120" s="216"/>
      <c r="C120" s="197">
        <v>2</v>
      </c>
      <c r="D120" s="198">
        <v>325</v>
      </c>
      <c r="E120" s="198">
        <f>C120*D120</f>
        <v>650</v>
      </c>
      <c r="F120" s="200"/>
      <c r="G120" s="111"/>
      <c r="H120" s="111"/>
      <c r="I120" s="112"/>
      <c r="J120" s="111"/>
      <c r="K120" s="111"/>
      <c r="L120" s="25"/>
    </row>
    <row r="121" spans="1:12" s="21" customFormat="1">
      <c r="A121" s="137"/>
      <c r="B121" s="20"/>
      <c r="C121" s="160"/>
      <c r="D121" s="149"/>
      <c r="E121" s="149"/>
      <c r="F121" s="150"/>
      <c r="J121" s="110"/>
      <c r="K121" s="22"/>
      <c r="L121" s="27"/>
    </row>
    <row r="122" spans="1:12" s="21" customFormat="1">
      <c r="A122" s="152" t="s">
        <v>123</v>
      </c>
      <c r="B122" s="153"/>
      <c r="C122" s="154"/>
      <c r="D122" s="155"/>
      <c r="E122" s="155">
        <f>SUM(E112:E120)</f>
        <v>102830</v>
      </c>
      <c r="F122" s="156">
        <f>E122</f>
        <v>102830</v>
      </c>
      <c r="J122" s="110"/>
      <c r="K122" s="22"/>
      <c r="L122" s="27"/>
    </row>
    <row r="123" spans="1:12" s="21" customFormat="1">
      <c r="A123" s="137"/>
      <c r="B123" s="20"/>
      <c r="C123" s="160"/>
      <c r="D123" s="149"/>
      <c r="E123" s="149"/>
      <c r="F123" s="150"/>
      <c r="J123" s="110"/>
      <c r="K123" s="22"/>
      <c r="L123" s="27"/>
    </row>
    <row r="124" spans="1:12" s="21" customFormat="1">
      <c r="A124" s="289" t="s">
        <v>177</v>
      </c>
      <c r="B124" s="290"/>
      <c r="C124" s="291"/>
      <c r="D124" s="291"/>
      <c r="E124" s="291"/>
      <c r="F124" s="292"/>
      <c r="J124" s="110"/>
      <c r="K124" s="22"/>
      <c r="L124" s="27"/>
    </row>
    <row r="125" spans="1:12" ht="20" customHeight="1">
      <c r="A125" s="215" t="s">
        <v>175</v>
      </c>
      <c r="B125" s="216"/>
      <c r="C125" s="197">
        <v>2</v>
      </c>
      <c r="D125" s="198">
        <v>1170</v>
      </c>
      <c r="E125" s="198">
        <f t="shared" ref="E125" si="2">C125*D125</f>
        <v>2340</v>
      </c>
      <c r="F125" s="200"/>
      <c r="G125" s="111"/>
      <c r="H125" s="111"/>
      <c r="I125" s="112"/>
      <c r="J125" s="111"/>
      <c r="K125" s="111"/>
      <c r="L125" s="25"/>
    </row>
    <row r="126" spans="1:12" s="21" customFormat="1">
      <c r="A126" s="137"/>
      <c r="B126" s="20"/>
      <c r="C126" s="160"/>
      <c r="D126" s="149"/>
      <c r="E126" s="149"/>
      <c r="F126" s="150"/>
      <c r="J126" s="110"/>
      <c r="K126" s="22"/>
      <c r="L126" s="27"/>
    </row>
    <row r="127" spans="1:12">
      <c r="A127" s="152" t="s">
        <v>124</v>
      </c>
      <c r="B127" s="153"/>
      <c r="C127" s="154"/>
      <c r="D127" s="155"/>
      <c r="E127" s="155">
        <f>SUM(E125:E125)</f>
        <v>2340</v>
      </c>
      <c r="F127" s="156">
        <f>E127</f>
        <v>2340</v>
      </c>
    </row>
    <row r="128" spans="1:12">
      <c r="A128" s="165"/>
      <c r="B128" s="166"/>
      <c r="C128" s="167"/>
      <c r="D128" s="168"/>
      <c r="E128" s="168"/>
      <c r="F128" s="169"/>
    </row>
    <row r="129" spans="1:12">
      <c r="A129" s="226" t="s">
        <v>178</v>
      </c>
      <c r="B129" s="227"/>
      <c r="C129" s="228"/>
      <c r="D129" s="229"/>
      <c r="E129" s="230"/>
      <c r="F129" s="231"/>
    </row>
    <row r="130" spans="1:12" ht="20" customHeight="1">
      <c r="A130" s="215" t="s">
        <v>255</v>
      </c>
      <c r="B130" s="216"/>
      <c r="C130" s="197">
        <v>1</v>
      </c>
      <c r="D130" s="198">
        <v>26585</v>
      </c>
      <c r="E130" s="198">
        <f>C130*D130</f>
        <v>26585</v>
      </c>
      <c r="F130" s="200"/>
      <c r="G130" s="111"/>
      <c r="H130" s="111"/>
      <c r="I130" s="112"/>
      <c r="J130" s="111"/>
      <c r="K130" s="111"/>
      <c r="L130" s="25"/>
    </row>
    <row r="131" spans="1:12">
      <c r="A131" s="137"/>
      <c r="F131" s="150"/>
    </row>
    <row r="132" spans="1:12">
      <c r="A132" s="152" t="s">
        <v>125</v>
      </c>
      <c r="B132" s="153"/>
      <c r="C132" s="154"/>
      <c r="D132" s="155"/>
      <c r="E132" s="155">
        <f>SUM(E130:E130)</f>
        <v>26585</v>
      </c>
      <c r="F132" s="156">
        <f>E132</f>
        <v>26585</v>
      </c>
    </row>
    <row r="133" spans="1:12" s="21" customFormat="1">
      <c r="A133" s="22"/>
      <c r="B133" s="22"/>
      <c r="C133" s="22"/>
      <c r="D133" s="22"/>
      <c r="E133" s="22"/>
      <c r="F133" s="140"/>
      <c r="J133" s="110"/>
      <c r="K133" s="22"/>
      <c r="L133" s="27"/>
    </row>
    <row r="134" spans="1:12">
      <c r="A134" s="226" t="s">
        <v>179</v>
      </c>
      <c r="B134" s="227"/>
      <c r="C134" s="228"/>
      <c r="D134" s="229"/>
      <c r="E134" s="230"/>
      <c r="F134" s="231"/>
    </row>
    <row r="135" spans="1:12" ht="20" customHeight="1">
      <c r="A135" s="236" t="s">
        <v>180</v>
      </c>
      <c r="B135" s="216"/>
      <c r="C135" s="197"/>
      <c r="D135" s="198"/>
      <c r="E135" s="198"/>
      <c r="F135" s="200"/>
      <c r="G135" s="111"/>
      <c r="H135" s="111"/>
      <c r="I135" s="112"/>
      <c r="J135" s="111"/>
      <c r="K135" s="111"/>
      <c r="L135" s="25"/>
    </row>
    <row r="136" spans="1:12" ht="20" customHeight="1">
      <c r="A136" s="215" t="s">
        <v>181</v>
      </c>
      <c r="B136" s="216"/>
      <c r="C136" s="197">
        <v>1</v>
      </c>
      <c r="D136" s="198">
        <v>7800</v>
      </c>
      <c r="E136" s="198">
        <f>C136*D136</f>
        <v>7800</v>
      </c>
      <c r="F136" s="200"/>
      <c r="G136" s="111"/>
      <c r="H136" s="111"/>
      <c r="I136" s="112"/>
      <c r="J136" s="111"/>
      <c r="K136" s="111"/>
      <c r="L136" s="25"/>
    </row>
    <row r="137" spans="1:12" ht="42" customHeight="1">
      <c r="A137" s="215" t="s">
        <v>220</v>
      </c>
      <c r="B137" s="216"/>
      <c r="C137" s="197"/>
      <c r="D137" s="198"/>
      <c r="E137" s="198"/>
      <c r="F137" s="200"/>
      <c r="G137" s="111"/>
      <c r="H137" s="111"/>
      <c r="I137" s="112"/>
      <c r="J137" s="111"/>
      <c r="K137" s="111"/>
      <c r="L137" s="25"/>
    </row>
    <row r="138" spans="1:12">
      <c r="A138" s="137"/>
      <c r="F138" s="150"/>
    </row>
    <row r="139" spans="1:12">
      <c r="A139" s="152" t="s">
        <v>183</v>
      </c>
      <c r="B139" s="153"/>
      <c r="C139" s="154"/>
      <c r="D139" s="155"/>
      <c r="E139" s="155">
        <f>SUM(E135:E137)</f>
        <v>7800</v>
      </c>
      <c r="F139" s="156">
        <f>E139</f>
        <v>7800</v>
      </c>
    </row>
    <row r="140" spans="1:12" customFormat="1"/>
    <row r="141" spans="1:12">
      <c r="A141" s="226" t="s">
        <v>118</v>
      </c>
      <c r="B141" s="227"/>
      <c r="C141" s="228"/>
      <c r="D141" s="229"/>
      <c r="E141" s="230"/>
      <c r="F141" s="231"/>
    </row>
    <row r="142" spans="1:12" ht="20" customHeight="1">
      <c r="A142" s="215" t="s">
        <v>185</v>
      </c>
      <c r="B142" s="216"/>
      <c r="C142" s="197">
        <v>1</v>
      </c>
      <c r="D142" s="198">
        <v>6240</v>
      </c>
      <c r="E142" s="198">
        <f>C142*D142</f>
        <v>6240</v>
      </c>
      <c r="F142" s="200"/>
      <c r="G142" s="111"/>
      <c r="H142" s="111"/>
      <c r="I142" s="112"/>
      <c r="J142" s="111"/>
      <c r="K142" s="111"/>
      <c r="L142" s="25"/>
    </row>
    <row r="143" spans="1:12">
      <c r="A143" s="137"/>
      <c r="F143" s="150"/>
    </row>
    <row r="144" spans="1:12">
      <c r="A144" s="152" t="s">
        <v>126</v>
      </c>
      <c r="B144" s="153"/>
      <c r="C144" s="154"/>
      <c r="D144" s="155"/>
      <c r="E144" s="155">
        <f>SUM(E142:E142)</f>
        <v>6240</v>
      </c>
      <c r="F144" s="156">
        <f>E144</f>
        <v>6240</v>
      </c>
    </row>
    <row r="145" spans="1:12">
      <c r="A145" s="165"/>
      <c r="B145" s="166"/>
      <c r="C145" s="167"/>
      <c r="D145" s="168"/>
      <c r="E145" s="168"/>
      <c r="F145" s="169"/>
    </row>
    <row r="146" spans="1:12">
      <c r="A146" s="226" t="s">
        <v>228</v>
      </c>
      <c r="B146" s="227"/>
      <c r="C146" s="228"/>
      <c r="D146" s="229"/>
      <c r="E146" s="230"/>
      <c r="F146" s="231"/>
    </row>
    <row r="147" spans="1:12" ht="20" customHeight="1">
      <c r="A147" s="215" t="s">
        <v>229</v>
      </c>
      <c r="B147" s="216"/>
      <c r="C147" s="197">
        <v>1</v>
      </c>
      <c r="D147" s="198">
        <v>12500</v>
      </c>
      <c r="E147" s="198">
        <f>C147*D147</f>
        <v>12500</v>
      </c>
      <c r="F147" s="200"/>
      <c r="G147" s="111"/>
      <c r="H147" s="111"/>
      <c r="I147" s="237"/>
      <c r="J147" s="111"/>
      <c r="K147" s="111"/>
      <c r="L147" s="25"/>
    </row>
    <row r="148" spans="1:12">
      <c r="A148" s="137"/>
      <c r="F148" s="150"/>
    </row>
    <row r="149" spans="1:12">
      <c r="A149" s="152" t="s">
        <v>230</v>
      </c>
      <c r="B149" s="153"/>
      <c r="C149" s="154"/>
      <c r="D149" s="155"/>
      <c r="E149" s="155">
        <f>SUM(E147:E147)</f>
        <v>12500</v>
      </c>
      <c r="F149" s="156">
        <f>E149</f>
        <v>12500</v>
      </c>
    </row>
    <row r="150" spans="1:12" customFormat="1"/>
    <row r="151" spans="1:12" s="21" customFormat="1">
      <c r="A151" s="143" t="s">
        <v>52</v>
      </c>
      <c r="B151" s="144"/>
      <c r="C151" s="145"/>
      <c r="D151" s="146"/>
      <c r="E151" s="147"/>
      <c r="F151" s="148"/>
      <c r="J151" s="110"/>
      <c r="K151" s="22"/>
      <c r="L151" s="27"/>
    </row>
    <row r="152" spans="1:12" s="21" customFormat="1" ht="58">
      <c r="A152" s="202" t="s">
        <v>88</v>
      </c>
      <c r="B152" s="199"/>
      <c r="C152" s="197">
        <v>0</v>
      </c>
      <c r="D152" s="198">
        <v>0</v>
      </c>
      <c r="E152" s="198">
        <f t="shared" ref="E152:E158" si="3">C152*D152</f>
        <v>0</v>
      </c>
      <c r="F152" s="200"/>
      <c r="J152" s="110"/>
      <c r="K152" s="22"/>
      <c r="L152" s="27"/>
    </row>
    <row r="153" spans="1:12" s="21" customFormat="1">
      <c r="A153" s="202"/>
      <c r="B153" s="199"/>
      <c r="C153" s="197">
        <v>0</v>
      </c>
      <c r="D153" s="198">
        <v>0</v>
      </c>
      <c r="E153" s="198">
        <f t="shared" si="3"/>
        <v>0</v>
      </c>
      <c r="F153" s="200"/>
      <c r="J153" s="110"/>
      <c r="K153" s="22"/>
      <c r="L153" s="27"/>
    </row>
    <row r="154" spans="1:12" s="21" customFormat="1">
      <c r="A154" s="202"/>
      <c r="B154" s="199"/>
      <c r="C154" s="197">
        <v>0</v>
      </c>
      <c r="D154" s="198">
        <v>0</v>
      </c>
      <c r="E154" s="198">
        <f t="shared" si="3"/>
        <v>0</v>
      </c>
      <c r="F154" s="200"/>
      <c r="J154" s="110"/>
      <c r="K154" s="22"/>
      <c r="L154" s="27"/>
    </row>
    <row r="155" spans="1:12" s="21" customFormat="1">
      <c r="A155" s="203"/>
      <c r="B155" s="199"/>
      <c r="C155" s="197">
        <v>0</v>
      </c>
      <c r="D155" s="198">
        <v>0</v>
      </c>
      <c r="E155" s="198">
        <f t="shared" si="3"/>
        <v>0</v>
      </c>
      <c r="F155" s="200"/>
      <c r="J155" s="110"/>
      <c r="K155" s="22"/>
      <c r="L155" s="27"/>
    </row>
    <row r="156" spans="1:12" s="21" customFormat="1">
      <c r="A156" s="203"/>
      <c r="B156" s="199"/>
      <c r="C156" s="197">
        <v>0</v>
      </c>
      <c r="D156" s="198">
        <v>0</v>
      </c>
      <c r="E156" s="198">
        <f t="shared" si="3"/>
        <v>0</v>
      </c>
      <c r="F156" s="200"/>
      <c r="J156" s="110"/>
      <c r="K156" s="22"/>
      <c r="L156" s="27"/>
    </row>
    <row r="157" spans="1:12" s="21" customFormat="1">
      <c r="A157" s="202"/>
      <c r="B157" s="199"/>
      <c r="C157" s="197">
        <v>0</v>
      </c>
      <c r="D157" s="198">
        <v>0</v>
      </c>
      <c r="E157" s="198">
        <f t="shared" si="3"/>
        <v>0</v>
      </c>
      <c r="F157" s="200"/>
      <c r="J157" s="110"/>
      <c r="K157" s="22"/>
      <c r="L157" s="27"/>
    </row>
    <row r="158" spans="1:12" s="21" customFormat="1">
      <c r="A158" s="203"/>
      <c r="B158" s="199"/>
      <c r="C158" s="197">
        <v>0</v>
      </c>
      <c r="D158" s="198">
        <v>0</v>
      </c>
      <c r="E158" s="198">
        <f t="shared" si="3"/>
        <v>0</v>
      </c>
      <c r="F158" s="200"/>
      <c r="J158" s="110"/>
      <c r="K158" s="22"/>
      <c r="L158" s="27"/>
    </row>
    <row r="159" spans="1:12" s="21" customFormat="1">
      <c r="A159" s="192"/>
      <c r="B159" s="188"/>
      <c r="C159" s="27"/>
      <c r="D159" s="149"/>
      <c r="E159" s="149"/>
      <c r="F159" s="191"/>
      <c r="J159" s="110"/>
      <c r="K159" s="22"/>
      <c r="L159" s="27"/>
    </row>
    <row r="160" spans="1:12" s="21" customFormat="1">
      <c r="A160" s="152" t="s">
        <v>55</v>
      </c>
      <c r="B160" s="153"/>
      <c r="C160" s="154"/>
      <c r="D160" s="155"/>
      <c r="E160" s="155">
        <f>E152+E153+E154+E155+E156+E157+E158</f>
        <v>0</v>
      </c>
      <c r="F160" s="156">
        <f>E160</f>
        <v>0</v>
      </c>
      <c r="J160" s="110"/>
      <c r="K160" s="22"/>
      <c r="L160" s="27"/>
    </row>
    <row r="161" spans="1:12" s="21" customFormat="1" ht="14" thickBot="1">
      <c r="A161" s="22"/>
      <c r="B161" s="20"/>
      <c r="C161" s="27"/>
      <c r="D161" s="110"/>
      <c r="F161" s="150"/>
      <c r="J161" s="110"/>
      <c r="K161" s="22"/>
      <c r="L161" s="27"/>
    </row>
    <row r="162" spans="1:12" s="21" customFormat="1" ht="15" thickBot="1">
      <c r="A162" s="85" t="s">
        <v>89</v>
      </c>
      <c r="B162" s="129"/>
      <c r="C162" s="126"/>
      <c r="D162" s="86"/>
      <c r="E162" s="116">
        <f>F27+F37+F47+F56+F67+F77</f>
        <v>71736.895999999993</v>
      </c>
      <c r="F162" s="150"/>
      <c r="J162" s="110"/>
      <c r="K162" s="22"/>
      <c r="L162" s="27"/>
    </row>
    <row r="163" spans="1:12" s="21" customFormat="1" ht="15" thickBot="1">
      <c r="A163" s="85" t="s">
        <v>148</v>
      </c>
      <c r="B163" s="129"/>
      <c r="C163" s="126"/>
      <c r="D163" s="86"/>
      <c r="E163" s="116">
        <f>F91+F101+F109+F122+F127+F132+F139+F144+F149</f>
        <v>448420</v>
      </c>
      <c r="F163" s="150"/>
      <c r="J163" s="110"/>
      <c r="K163" s="22"/>
      <c r="L163" s="27"/>
    </row>
    <row r="164" spans="1:12" s="21" customFormat="1" ht="15" thickBot="1">
      <c r="A164" s="196" t="s">
        <v>78</v>
      </c>
      <c r="B164" s="193"/>
      <c r="C164" s="194"/>
      <c r="D164" s="195"/>
      <c r="E164" s="116">
        <f>F160</f>
        <v>0</v>
      </c>
      <c r="F164" s="150"/>
      <c r="J164" s="110"/>
      <c r="K164" s="22"/>
      <c r="L164" s="27"/>
    </row>
    <row r="165" spans="1:12" s="21" customFormat="1">
      <c r="A165" s="137"/>
      <c r="B165" s="20"/>
      <c r="C165" s="27"/>
      <c r="D165" s="110"/>
      <c r="F165" s="150"/>
      <c r="J165" s="110"/>
      <c r="K165" s="22"/>
      <c r="L165" s="27"/>
    </row>
    <row r="166" spans="1:12" s="21" customFormat="1" ht="14">
      <c r="A166" s="208"/>
      <c r="B166" s="209"/>
      <c r="C166" s="210"/>
      <c r="D166" s="211"/>
      <c r="F166" s="150"/>
      <c r="J166" s="110"/>
      <c r="K166" s="22"/>
      <c r="L166" s="27"/>
    </row>
    <row r="167" spans="1:12" s="21" customFormat="1" ht="16">
      <c r="A167" s="170" t="s">
        <v>62</v>
      </c>
      <c r="B167" s="117"/>
      <c r="C167" s="127"/>
      <c r="D167" s="88"/>
      <c r="E167" s="89"/>
      <c r="F167" s="171">
        <f>E162+E163+E164</f>
        <v>520156.89600000001</v>
      </c>
      <c r="J167" s="110"/>
      <c r="K167" s="22"/>
      <c r="L167" s="27"/>
    </row>
    <row r="168" spans="1:12" s="21" customFormat="1" ht="16">
      <c r="A168" s="170" t="s">
        <v>44</v>
      </c>
      <c r="B168" s="117"/>
      <c r="C168" s="127"/>
      <c r="D168" s="88"/>
      <c r="E168" s="89"/>
      <c r="F168" s="172"/>
      <c r="J168" s="110"/>
      <c r="K168" s="22"/>
      <c r="L168" s="27"/>
    </row>
    <row r="169" spans="1:12" s="21" customFormat="1" ht="17" thickBot="1">
      <c r="A169" s="173" t="s">
        <v>63</v>
      </c>
      <c r="B169" s="118"/>
      <c r="C169" s="128"/>
      <c r="D169" s="90"/>
      <c r="E169" s="91"/>
      <c r="F169" s="174">
        <f>F167+F168</f>
        <v>520156.89600000001</v>
      </c>
      <c r="J169" s="110"/>
      <c r="K169" s="22"/>
      <c r="L169" s="27"/>
    </row>
    <row r="170" spans="1:12" s="21" customFormat="1" ht="14" thickTop="1">
      <c r="A170" s="137"/>
      <c r="B170" s="20"/>
      <c r="C170" s="27"/>
      <c r="D170" s="110"/>
      <c r="F170" s="150"/>
      <c r="J170" s="110"/>
      <c r="K170" s="22"/>
      <c r="L170" s="27"/>
    </row>
    <row r="171" spans="1:12" s="21" customFormat="1">
      <c r="A171" s="137"/>
      <c r="B171" s="20"/>
      <c r="C171" s="27"/>
      <c r="D171" s="110"/>
      <c r="F171" s="150"/>
      <c r="J171" s="110"/>
      <c r="K171" s="22"/>
      <c r="L171" s="27"/>
    </row>
    <row r="172" spans="1:12" s="21" customFormat="1" ht="14">
      <c r="A172" s="159" t="s">
        <v>58</v>
      </c>
      <c r="B172" s="119"/>
      <c r="C172" s="27"/>
      <c r="D172" s="110"/>
      <c r="F172" s="150"/>
      <c r="J172" s="110"/>
      <c r="K172" s="22"/>
      <c r="L172" s="27"/>
    </row>
    <row r="173" spans="1:12" s="21" customFormat="1" ht="15" thickBot="1">
      <c r="A173" s="201" t="s">
        <v>79</v>
      </c>
      <c r="B173" s="175"/>
      <c r="C173" s="176"/>
      <c r="D173" s="177"/>
      <c r="E173" s="178"/>
      <c r="F173" s="179"/>
      <c r="J173" s="110"/>
      <c r="K173" s="22"/>
      <c r="L173" s="27"/>
    </row>
    <row r="175" spans="1:12" s="21" customFormat="1" ht="14">
      <c r="A175" s="20" t="s">
        <v>59</v>
      </c>
      <c r="B175" s="20"/>
      <c r="C175" s="27"/>
      <c r="D175" s="110"/>
      <c r="J175" s="110"/>
      <c r="K175" s="22"/>
      <c r="L175" s="27"/>
    </row>
  </sheetData>
  <dataConsolidate/>
  <mergeCells count="19">
    <mergeCell ref="A62:B62"/>
    <mergeCell ref="A97:B97"/>
    <mergeCell ref="A103:F103"/>
    <mergeCell ref="A111:F111"/>
    <mergeCell ref="A124:F124"/>
    <mergeCell ref="A49:F49"/>
    <mergeCell ref="A58:F58"/>
    <mergeCell ref="A39:F39"/>
    <mergeCell ref="D1:E1"/>
    <mergeCell ref="D2:E2"/>
    <mergeCell ref="D3:E3"/>
    <mergeCell ref="D4:E4"/>
    <mergeCell ref="D6:E6"/>
    <mergeCell ref="D7:E7"/>
    <mergeCell ref="D8:E8"/>
    <mergeCell ref="D9:E9"/>
    <mergeCell ref="A13:F13"/>
    <mergeCell ref="A22:B22"/>
    <mergeCell ref="A32:B32"/>
  </mergeCells>
  <dataValidations count="1">
    <dataValidation allowBlank="1" sqref="F7:G8 F1:G4 G13:H13 E70:F70 E29:F29 C1:C4 D160:F160 D57:F57 D53:F53 E151:F151 A7:A12 B10:F12 H1:H9 C6:C9 I10:I12 B1:B9 A1:A5 A151 A159:A160 C135:P138 B157:B161 D64:F64 B78:B79 A71:D73 C58:F61 D68:F69 A165:P65513 D74 C14:P16 A162:B164 C161:F164 C152:F159 A62:F63 C71:C74 E71:P74 G76:P129 E129:F129 D101:P101 C122:F122 D123:F123 C127:F127 A131:B132 D121:F121 D126:F126 C124:F125 A80:B99 D132:F132 G132:P134 E134:F134 A135:C137 C130:P131 A134:B134 D139:F140 A138:B141 G139:P141 E141:F141 A142:C142 A101:B104 C142:P143 G149:P164 D128:F128 D149:F150 C90:D92 C147:P148 A76:F77 C65:F67 C94:F120 B105:B129 A106:A117 A121:A130 B151:B155 C17:F28 A13:B33 C30:F52 C54:F56 A35:B61 G17:P70 A64:B70 A74:B75 D75:P75 D78:F79 E80:F93 C80:D86 D144:F145 G144:P146 A143:B146 A148:B150 E146:F146 A147:C147 B130:C130" xr:uid="{EF705486-F12E-754C-9E25-E29C9F26F1FF}"/>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6086-1B21-084B-9BE6-25E7BE65EA0D}">
  <sheetPr>
    <tabColor indexed="18"/>
  </sheetPr>
  <dimension ref="A1:L174"/>
  <sheetViews>
    <sheetView showGridLines="0" zoomScaleNormal="100" zoomScaleSheetLayoutView="75" workbookViewId="0">
      <selection activeCell="D6" sqref="D6:E6"/>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134</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146</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3</v>
      </c>
      <c r="D19" s="198">
        <v>975</v>
      </c>
      <c r="E19" s="198">
        <f>C19*D19</f>
        <v>2925</v>
      </c>
      <c r="F19" s="200"/>
      <c r="G19" s="111"/>
      <c r="H19" s="111"/>
      <c r="I19" s="112"/>
      <c r="J19" s="111"/>
      <c r="K19" s="111"/>
      <c r="L19" s="25"/>
    </row>
    <row r="20" spans="1:12" ht="20" customHeight="1">
      <c r="A20" s="215" t="s">
        <v>113</v>
      </c>
      <c r="B20" s="216"/>
      <c r="C20" s="197">
        <v>4</v>
      </c>
      <c r="D20" s="198">
        <v>975</v>
      </c>
      <c r="E20" s="198">
        <f>C20*D20</f>
        <v>3900</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30243.85</v>
      </c>
      <c r="F25" s="156">
        <f>E25</f>
        <v>30243.85</v>
      </c>
      <c r="G25" s="111"/>
      <c r="H25" s="111"/>
      <c r="I25" s="112"/>
      <c r="J25" s="111"/>
      <c r="K25" s="111"/>
      <c r="L25" s="25"/>
    </row>
    <row r="26" spans="1:12" customFormat="1" ht="17" customHeight="1">
      <c r="A26" s="238" t="s">
        <v>203</v>
      </c>
      <c r="B26" s="239"/>
      <c r="C26" s="239"/>
      <c r="D26" s="239"/>
      <c r="E26" s="240">
        <f>-(E25*0.45)</f>
        <v>-13609.7325</v>
      </c>
      <c r="F26" s="251">
        <f>E26</f>
        <v>-13609.7325</v>
      </c>
    </row>
    <row r="27" spans="1:12">
      <c r="A27" s="152" t="s">
        <v>206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v>0</v>
      </c>
      <c r="D32" s="198">
        <v>0</v>
      </c>
      <c r="E32" s="198">
        <f t="shared" ref="E32" si="0">C32*D32</f>
        <v>0</v>
      </c>
      <c r="F32" s="200"/>
    </row>
    <row r="33" spans="1:12" ht="20" customHeight="1">
      <c r="A33" s="215" t="s">
        <v>113</v>
      </c>
      <c r="B33" s="216"/>
      <c r="C33" s="197">
        <v>4</v>
      </c>
      <c r="D33" s="198">
        <v>783.77</v>
      </c>
      <c r="E33" s="198">
        <f>C33*D33</f>
        <v>3135.08</v>
      </c>
      <c r="F33" s="200"/>
      <c r="G33" s="111"/>
      <c r="H33" s="111"/>
      <c r="I33" s="112"/>
      <c r="J33" s="111"/>
      <c r="K33" s="111"/>
      <c r="L33" s="25"/>
    </row>
    <row r="34" spans="1:12" ht="20" customHeight="1">
      <c r="A34" s="151"/>
      <c r="B34" s="22"/>
      <c r="E34" s="149"/>
      <c r="F34" s="150"/>
      <c r="G34" s="111"/>
      <c r="H34" s="111"/>
      <c r="I34" s="112"/>
      <c r="J34" s="111"/>
      <c r="K34" s="111"/>
      <c r="L34" s="25"/>
    </row>
    <row r="35" spans="1:12">
      <c r="A35" s="152" t="s">
        <v>30</v>
      </c>
      <c r="B35" s="153"/>
      <c r="C35" s="154"/>
      <c r="D35" s="155"/>
      <c r="E35" s="155">
        <f>SUM(E30:E33)</f>
        <v>20378.019999999997</v>
      </c>
      <c r="F35" s="156">
        <f>E35</f>
        <v>20378.019999999997</v>
      </c>
    </row>
    <row r="36" spans="1:12" customFormat="1" ht="17" customHeight="1">
      <c r="A36" s="238" t="s">
        <v>203</v>
      </c>
      <c r="B36" s="239"/>
      <c r="C36" s="239"/>
      <c r="D36" s="239"/>
      <c r="E36" s="240">
        <f>-(E35*0.45)</f>
        <v>-9170.1089999999986</v>
      </c>
      <c r="F36" s="251">
        <f>E36</f>
        <v>-9170.1089999999986</v>
      </c>
    </row>
    <row r="37" spans="1:12">
      <c r="A37" s="152" t="s">
        <v>207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1" t="s">
        <v>70</v>
      </c>
      <c r="B39" s="272"/>
      <c r="C39" s="273"/>
      <c r="D39" s="273"/>
      <c r="E39" s="273"/>
      <c r="F39" s="274"/>
    </row>
    <row r="40" spans="1:12" ht="14">
      <c r="A40" s="215" t="s">
        <v>111</v>
      </c>
      <c r="B40" s="216"/>
      <c r="C40" s="197">
        <v>15</v>
      </c>
      <c r="D40" s="198">
        <v>1386.67</v>
      </c>
      <c r="E40" s="198">
        <f>C40*D40</f>
        <v>20800.050000000003</v>
      </c>
      <c r="F40" s="200"/>
    </row>
    <row r="41" spans="1:12" ht="20" customHeight="1">
      <c r="A41" s="215" t="s">
        <v>112</v>
      </c>
      <c r="B41" s="216"/>
      <c r="C41" s="197">
        <v>3</v>
      </c>
      <c r="D41" s="198">
        <v>1386.67</v>
      </c>
      <c r="E41" s="198">
        <f>C41*D41</f>
        <v>4160.01</v>
      </c>
      <c r="F41" s="200"/>
      <c r="G41" s="111"/>
      <c r="H41" s="111"/>
      <c r="I41" s="112"/>
      <c r="J41" s="111"/>
      <c r="K41" s="111"/>
      <c r="L41" s="25"/>
    </row>
    <row r="42" spans="1:12" ht="20" customHeight="1">
      <c r="A42" s="215" t="s">
        <v>113</v>
      </c>
      <c r="B42" s="216"/>
      <c r="C42" s="197">
        <v>4</v>
      </c>
      <c r="D42" s="198">
        <v>1386.67</v>
      </c>
      <c r="E42" s="198">
        <f>C42*D42</f>
        <v>5546.68</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ht="20" customHeight="1">
      <c r="A44" s="187"/>
      <c r="B44" s="186"/>
      <c r="C44" s="157"/>
      <c r="D44" s="157"/>
      <c r="E44" s="157"/>
      <c r="F44" s="158"/>
      <c r="G44" s="111"/>
      <c r="H44" s="111"/>
      <c r="I44" s="112"/>
      <c r="J44" s="111"/>
      <c r="K44" s="111"/>
      <c r="L44" s="25"/>
    </row>
    <row r="45" spans="1:12">
      <c r="A45" s="152" t="s">
        <v>69</v>
      </c>
      <c r="B45" s="153"/>
      <c r="C45" s="154"/>
      <c r="D45" s="155"/>
      <c r="E45" s="155">
        <f>SUM(E40:E43)</f>
        <v>31893.410000000003</v>
      </c>
      <c r="F45" s="156">
        <f>E45</f>
        <v>31893.410000000003</v>
      </c>
    </row>
    <row r="46" spans="1:12" customFormat="1" ht="17" customHeight="1">
      <c r="A46" s="238" t="s">
        <v>203</v>
      </c>
      <c r="B46" s="239"/>
      <c r="C46" s="239"/>
      <c r="D46" s="239"/>
      <c r="E46" s="240">
        <f>-(E45*0.45)</f>
        <v>-14352.034500000002</v>
      </c>
      <c r="F46" s="251">
        <f>E46</f>
        <v>-14352.034500000002</v>
      </c>
    </row>
    <row r="47" spans="1:12">
      <c r="A47" s="152" t="s">
        <v>216</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c r="A49" s="271" t="s">
        <v>98</v>
      </c>
      <c r="B49" s="272"/>
      <c r="C49" s="273"/>
      <c r="D49" s="273"/>
      <c r="E49" s="273"/>
      <c r="F49" s="274"/>
    </row>
    <row r="50" spans="1:12" s="21" customFormat="1" ht="14">
      <c r="A50" s="215" t="s">
        <v>111</v>
      </c>
      <c r="B50" s="216"/>
      <c r="C50" s="197">
        <v>15</v>
      </c>
      <c r="D50" s="198">
        <v>975</v>
      </c>
      <c r="E50" s="198">
        <f>C50*D50</f>
        <v>14625</v>
      </c>
      <c r="F50" s="200"/>
      <c r="J50" s="110"/>
      <c r="K50" s="22"/>
      <c r="L50" s="27"/>
    </row>
    <row r="51" spans="1:12" ht="20" customHeight="1">
      <c r="A51" s="215" t="s">
        <v>113</v>
      </c>
      <c r="B51" s="216"/>
      <c r="C51" s="197">
        <v>4</v>
      </c>
      <c r="D51" s="198">
        <v>975</v>
      </c>
      <c r="E51" s="198">
        <f>C51*D51</f>
        <v>3900</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ht="20" customHeight="1">
      <c r="A53" s="137"/>
      <c r="C53" s="160"/>
      <c r="D53" s="149"/>
      <c r="E53" s="149"/>
      <c r="F53" s="150"/>
      <c r="G53" s="111"/>
      <c r="H53" s="111"/>
      <c r="I53" s="112"/>
      <c r="J53" s="111"/>
      <c r="K53" s="111"/>
      <c r="L53" s="25"/>
    </row>
    <row r="54" spans="1:12" ht="20" customHeight="1">
      <c r="A54" s="152" t="s">
        <v>104</v>
      </c>
      <c r="B54" s="153"/>
      <c r="C54" s="154"/>
      <c r="D54" s="155"/>
      <c r="E54" s="155">
        <f>SUM(E50:E52)</f>
        <v>19500</v>
      </c>
      <c r="F54" s="156">
        <f>E54</f>
        <v>19500</v>
      </c>
      <c r="G54" s="111"/>
      <c r="H54" s="111"/>
      <c r="I54" s="112"/>
      <c r="J54" s="111"/>
      <c r="K54" s="111"/>
      <c r="L54" s="25"/>
    </row>
    <row r="55" spans="1:12" customFormat="1" ht="17" customHeight="1">
      <c r="A55" s="238" t="s">
        <v>203</v>
      </c>
      <c r="B55" s="239"/>
      <c r="C55" s="239"/>
      <c r="D55" s="239"/>
      <c r="E55" s="240">
        <f>-(E54*0.45)</f>
        <v>-8775</v>
      </c>
      <c r="F55" s="251">
        <f>E55</f>
        <v>-8775</v>
      </c>
    </row>
    <row r="56" spans="1:12">
      <c r="A56" s="152" t="s">
        <v>211</v>
      </c>
      <c r="B56" s="153"/>
      <c r="C56" s="154"/>
      <c r="D56" s="155"/>
      <c r="E56" s="155">
        <f>E54+E55</f>
        <v>10725</v>
      </c>
      <c r="F56" s="156">
        <f>E56</f>
        <v>10725</v>
      </c>
      <c r="G56" s="111"/>
      <c r="H56" s="111"/>
      <c r="I56" s="112"/>
      <c r="J56" s="111"/>
      <c r="K56" s="111"/>
      <c r="L56" s="25"/>
    </row>
    <row r="57" spans="1:12" ht="15" customHeight="1">
      <c r="A57" s="137"/>
      <c r="C57" s="160"/>
      <c r="D57" s="149"/>
      <c r="E57" s="149"/>
      <c r="F57" s="150"/>
    </row>
    <row r="58" spans="1:12" ht="20" customHeight="1">
      <c r="A58" s="271" t="s">
        <v>100</v>
      </c>
      <c r="B58" s="272"/>
      <c r="C58" s="273"/>
      <c r="D58" s="273"/>
      <c r="E58" s="273"/>
      <c r="F58" s="274"/>
      <c r="G58" s="111"/>
      <c r="H58" s="111"/>
      <c r="I58" s="112"/>
      <c r="J58" s="111"/>
      <c r="K58" s="111"/>
      <c r="L58" s="25"/>
    </row>
    <row r="59" spans="1:12" s="21" customFormat="1" ht="14">
      <c r="A59" s="215" t="s">
        <v>111</v>
      </c>
      <c r="B59" s="216"/>
      <c r="C59" s="197">
        <v>8</v>
      </c>
      <c r="D59" s="198">
        <v>1386.67</v>
      </c>
      <c r="E59" s="198">
        <f>C59*D59</f>
        <v>11093.36</v>
      </c>
      <c r="F59" s="200"/>
      <c r="J59" s="110"/>
      <c r="K59" s="22"/>
      <c r="L59" s="27"/>
    </row>
    <row r="60" spans="1:12" s="21" customFormat="1" ht="14">
      <c r="A60" s="215" t="s">
        <v>113</v>
      </c>
      <c r="B60" s="216"/>
      <c r="C60" s="197">
        <v>4</v>
      </c>
      <c r="D60" s="198">
        <v>1386.67</v>
      </c>
      <c r="E60" s="198">
        <f>C60*D60</f>
        <v>5546.68</v>
      </c>
      <c r="F60" s="200"/>
      <c r="J60" s="110"/>
      <c r="K60" s="22"/>
      <c r="L60" s="27"/>
    </row>
    <row r="61" spans="1:12" s="21" customFormat="1" ht="14">
      <c r="A61" s="215" t="s">
        <v>114</v>
      </c>
      <c r="B61" s="216"/>
      <c r="C61" s="197">
        <v>4</v>
      </c>
      <c r="D61" s="198">
        <v>1386.67</v>
      </c>
      <c r="E61" s="198">
        <f>C61*D61</f>
        <v>5546.68</v>
      </c>
      <c r="F61" s="200"/>
      <c r="J61" s="110"/>
      <c r="K61" s="22"/>
      <c r="L61" s="27"/>
    </row>
    <row r="62" spans="1:12" s="21" customFormat="1">
      <c r="A62" s="268" t="s">
        <v>102</v>
      </c>
      <c r="B62" s="269"/>
      <c r="C62" s="197"/>
      <c r="D62" s="198"/>
      <c r="E62" s="198"/>
      <c r="F62" s="200"/>
      <c r="J62" s="110"/>
      <c r="K62" s="22"/>
      <c r="L62" s="27"/>
    </row>
    <row r="63" spans="1:12" ht="20" customHeight="1">
      <c r="A63" s="215" t="s">
        <v>113</v>
      </c>
      <c r="B63" s="216"/>
      <c r="C63" s="197">
        <v>4</v>
      </c>
      <c r="D63" s="198">
        <v>783.77</v>
      </c>
      <c r="E63" s="198">
        <f>C63*D63</f>
        <v>3135.08</v>
      </c>
      <c r="F63" s="200"/>
      <c r="G63" s="111"/>
      <c r="H63" s="111"/>
      <c r="I63" s="112"/>
      <c r="J63" s="111"/>
      <c r="K63" s="111"/>
      <c r="L63" s="25"/>
    </row>
    <row r="64" spans="1:12" ht="20" customHeight="1">
      <c r="A64" s="137"/>
      <c r="C64" s="160"/>
      <c r="D64" s="149"/>
      <c r="E64" s="149"/>
      <c r="F64" s="150"/>
      <c r="G64" s="111"/>
      <c r="H64" s="111"/>
      <c r="I64" s="112"/>
      <c r="J64" s="111"/>
      <c r="K64" s="111"/>
      <c r="L64" s="25"/>
    </row>
    <row r="65" spans="1:12" ht="20" customHeight="1">
      <c r="A65" s="152" t="s">
        <v>105</v>
      </c>
      <c r="B65" s="153"/>
      <c r="C65" s="154"/>
      <c r="D65" s="155"/>
      <c r="E65" s="155">
        <f>SUM(E59:E63)</f>
        <v>25321.800000000003</v>
      </c>
      <c r="F65" s="156">
        <f>E65</f>
        <v>25321.800000000003</v>
      </c>
      <c r="G65" s="111"/>
      <c r="H65" s="111"/>
      <c r="I65" s="112"/>
      <c r="J65" s="111"/>
      <c r="K65" s="111"/>
      <c r="L65" s="25"/>
    </row>
    <row r="66" spans="1:12" customFormat="1" ht="17" customHeight="1">
      <c r="A66" s="238" t="s">
        <v>203</v>
      </c>
      <c r="B66" s="239"/>
      <c r="C66" s="239"/>
      <c r="D66" s="239"/>
      <c r="E66" s="240">
        <f>-(E65*0.45)</f>
        <v>-11394.810000000001</v>
      </c>
      <c r="F66" s="251">
        <f>E66</f>
        <v>-11394.810000000001</v>
      </c>
    </row>
    <row r="67" spans="1:12">
      <c r="A67" s="152" t="s">
        <v>213</v>
      </c>
      <c r="B67" s="153"/>
      <c r="C67" s="154"/>
      <c r="D67" s="155"/>
      <c r="E67" s="155">
        <f>E65+E66</f>
        <v>13926.990000000002</v>
      </c>
      <c r="F67" s="156">
        <f>E67</f>
        <v>13926.990000000002</v>
      </c>
      <c r="G67" s="111"/>
      <c r="H67" s="111"/>
      <c r="I67" s="112"/>
      <c r="J67" s="111"/>
      <c r="K67" s="111"/>
      <c r="L67" s="25"/>
    </row>
    <row r="68" spans="1:12" s="21" customFormat="1" ht="16" customHeight="1">
      <c r="A68" s="137"/>
      <c r="B68" s="20"/>
      <c r="C68" s="160"/>
      <c r="D68" s="149"/>
      <c r="E68" s="149"/>
      <c r="F68" s="150"/>
      <c r="J68" s="110"/>
      <c r="K68" s="22"/>
      <c r="L68" s="27"/>
    </row>
    <row r="69" spans="1:12" ht="10" customHeight="1">
      <c r="A69" s="165"/>
      <c r="B69" s="166"/>
      <c r="C69" s="167"/>
      <c r="D69" s="168"/>
      <c r="E69" s="168"/>
      <c r="F69" s="169"/>
      <c r="G69" s="111"/>
      <c r="H69" s="111"/>
      <c r="I69" s="112"/>
      <c r="J69" s="111"/>
      <c r="K69" s="111"/>
      <c r="L69" s="25"/>
    </row>
    <row r="70" spans="1:12" ht="20" customHeight="1">
      <c r="A70" s="143" t="s">
        <v>165</v>
      </c>
      <c r="B70" s="144"/>
      <c r="C70" s="145"/>
      <c r="D70" s="146"/>
      <c r="E70" s="147"/>
      <c r="F70" s="148"/>
      <c r="G70" s="111"/>
      <c r="H70" s="111"/>
      <c r="I70" s="112"/>
      <c r="J70" s="111"/>
      <c r="K70" s="111"/>
      <c r="L70" s="25"/>
    </row>
    <row r="71" spans="1:12" s="21" customFormat="1" ht="22" customHeight="1">
      <c r="A71" s="215" t="s">
        <v>111</v>
      </c>
      <c r="B71" s="216"/>
      <c r="C71" s="197">
        <v>11</v>
      </c>
      <c r="D71" s="198">
        <v>783.77</v>
      </c>
      <c r="E71" s="198">
        <f>C71*D71</f>
        <v>8621.4699999999993</v>
      </c>
      <c r="F71" s="200"/>
      <c r="J71" s="110"/>
      <c r="K71" s="22"/>
      <c r="L71" s="27"/>
    </row>
    <row r="72" spans="1:12" ht="20" customHeight="1">
      <c r="A72" s="215" t="s">
        <v>113</v>
      </c>
      <c r="B72" s="216"/>
      <c r="C72" s="197">
        <v>4</v>
      </c>
      <c r="D72" s="198">
        <v>783.77</v>
      </c>
      <c r="E72" s="198">
        <f>C72*D72</f>
        <v>3135.08</v>
      </c>
      <c r="F72" s="200"/>
      <c r="G72" s="111"/>
      <c r="H72" s="111"/>
      <c r="I72" s="112"/>
      <c r="J72" s="111"/>
      <c r="K72" s="111"/>
      <c r="L72" s="25"/>
    </row>
    <row r="73" spans="1:12" s="21" customFormat="1" ht="14">
      <c r="A73" s="215" t="s">
        <v>114</v>
      </c>
      <c r="B73" s="216"/>
      <c r="C73" s="197">
        <v>4</v>
      </c>
      <c r="D73" s="198">
        <v>783.77</v>
      </c>
      <c r="E73" s="198">
        <f>C73*D73</f>
        <v>3135.08</v>
      </c>
      <c r="F73" s="200"/>
      <c r="J73" s="110"/>
      <c r="K73" s="22"/>
      <c r="L73" s="27"/>
    </row>
    <row r="74" spans="1:12">
      <c r="A74" s="137"/>
      <c r="F74" s="150"/>
    </row>
    <row r="75" spans="1:12">
      <c r="A75" s="152" t="s">
        <v>74</v>
      </c>
      <c r="B75" s="153"/>
      <c r="C75" s="154"/>
      <c r="D75" s="155"/>
      <c r="E75" s="155">
        <f>SUM(E71:E73)</f>
        <v>14891.63</v>
      </c>
      <c r="F75" s="156">
        <f>E75</f>
        <v>14891.63</v>
      </c>
    </row>
    <row r="76" spans="1:12" customFormat="1" ht="17" customHeight="1">
      <c r="A76" s="238" t="s">
        <v>203</v>
      </c>
      <c r="B76" s="239"/>
      <c r="C76" s="239"/>
      <c r="D76" s="239"/>
      <c r="E76" s="240">
        <f>-(E75*0.45)</f>
        <v>-6701.2334999999994</v>
      </c>
      <c r="F76" s="251">
        <f>E76</f>
        <v>-6701.2334999999994</v>
      </c>
    </row>
    <row r="77" spans="1:12">
      <c r="A77" s="152" t="s">
        <v>215</v>
      </c>
      <c r="B77" s="153"/>
      <c r="C77" s="154"/>
      <c r="D77" s="155"/>
      <c r="E77" s="155">
        <f>E75+E76</f>
        <v>8190.3964999999998</v>
      </c>
      <c r="F77" s="156">
        <f>E77</f>
        <v>8190.3964999999998</v>
      </c>
      <c r="G77" s="111"/>
      <c r="H77" s="111"/>
      <c r="I77" s="112"/>
      <c r="J77" s="111"/>
      <c r="K77" s="111"/>
      <c r="L77" s="25"/>
    </row>
    <row r="78" spans="1:12">
      <c r="A78" s="165"/>
      <c r="B78" s="166"/>
      <c r="C78" s="167"/>
      <c r="D78" s="168"/>
      <c r="E78" s="168"/>
      <c r="F78" s="169"/>
    </row>
    <row r="79" spans="1:12" s="21" customFormat="1" ht="14" thickBot="1">
      <c r="A79" s="22"/>
      <c r="B79" s="188"/>
      <c r="C79" s="189"/>
      <c r="D79" s="190"/>
      <c r="E79" s="190"/>
      <c r="F79" s="191"/>
      <c r="J79" s="110"/>
      <c r="K79" s="22"/>
      <c r="L79" s="27"/>
    </row>
    <row r="80" spans="1:12" ht="14" thickBot="1">
      <c r="A80" s="220" t="s">
        <v>149</v>
      </c>
      <c r="B80" s="221"/>
      <c r="C80" s="222"/>
      <c r="D80" s="223"/>
      <c r="E80" s="224"/>
      <c r="F80" s="225"/>
      <c r="G80" s="111"/>
      <c r="H80" s="111"/>
      <c r="I80" s="112"/>
      <c r="J80" s="111"/>
      <c r="K80" s="111"/>
      <c r="L80" s="25"/>
    </row>
    <row r="81" spans="1:12">
      <c r="A81" s="226" t="s">
        <v>116</v>
      </c>
      <c r="B81" s="227"/>
      <c r="C81" s="228"/>
      <c r="D81" s="229"/>
      <c r="E81" s="230"/>
      <c r="F81" s="231"/>
      <c r="G81" s="111"/>
      <c r="H81" s="111"/>
      <c r="I81" s="112"/>
      <c r="J81" s="111"/>
      <c r="K81" s="111"/>
      <c r="L81" s="25"/>
    </row>
    <row r="82" spans="1:12" ht="20" customHeight="1">
      <c r="A82" s="236" t="s">
        <v>150</v>
      </c>
      <c r="B82" s="216"/>
      <c r="C82" s="197"/>
      <c r="D82" s="198"/>
      <c r="E82" s="198"/>
      <c r="F82" s="200"/>
      <c r="G82" s="111"/>
      <c r="H82" s="111"/>
      <c r="I82" s="112"/>
      <c r="J82" s="111"/>
      <c r="K82" s="111"/>
      <c r="L82" s="25"/>
    </row>
    <row r="83" spans="1:12" ht="20" customHeight="1">
      <c r="A83" s="215" t="s">
        <v>166</v>
      </c>
      <c r="B83" s="216"/>
      <c r="C83" s="197">
        <v>1</v>
      </c>
      <c r="D83" s="198">
        <v>35695.32</v>
      </c>
      <c r="E83" s="198">
        <f>C83*D83</f>
        <v>35695.32</v>
      </c>
      <c r="F83" s="200"/>
      <c r="G83" s="111"/>
      <c r="H83" s="111"/>
      <c r="I83" s="112"/>
      <c r="J83" s="111"/>
      <c r="K83" s="111"/>
      <c r="L83" s="25"/>
    </row>
    <row r="84" spans="1:12" ht="20" customHeight="1">
      <c r="A84" s="215" t="s">
        <v>51</v>
      </c>
      <c r="B84" s="216"/>
      <c r="C84" s="197">
        <v>1</v>
      </c>
      <c r="D84" s="198">
        <v>9586</v>
      </c>
      <c r="E84" s="198">
        <f>C84*D84</f>
        <v>9586</v>
      </c>
      <c r="F84" s="200"/>
      <c r="G84" s="111"/>
      <c r="H84" s="111"/>
      <c r="I84" s="112"/>
      <c r="J84" s="111"/>
      <c r="K84" s="111"/>
      <c r="L84" s="25"/>
    </row>
    <row r="85" spans="1:12" ht="20" customHeight="1">
      <c r="A85" s="236" t="s">
        <v>151</v>
      </c>
      <c r="B85" s="216"/>
      <c r="C85" s="197"/>
      <c r="D85" s="198"/>
      <c r="E85" s="198"/>
      <c r="F85" s="200"/>
      <c r="G85" s="111"/>
      <c r="H85" s="111"/>
      <c r="I85" s="112"/>
      <c r="J85" s="111"/>
      <c r="K85" s="111"/>
      <c r="L85" s="25"/>
    </row>
    <row r="86" spans="1:12" ht="20" customHeight="1">
      <c r="A86" s="215" t="s">
        <v>219</v>
      </c>
      <c r="B86" s="216"/>
      <c r="C86" s="197">
        <v>0</v>
      </c>
      <c r="D86" s="198">
        <v>0</v>
      </c>
      <c r="E86" s="198">
        <f t="shared" ref="E86:E89" si="1">C86*D86</f>
        <v>0</v>
      </c>
      <c r="F86" s="200"/>
      <c r="G86" s="111"/>
      <c r="H86" s="111"/>
      <c r="I86" s="112"/>
      <c r="J86" s="111"/>
      <c r="K86" s="111"/>
      <c r="L86" s="25"/>
    </row>
    <row r="87" spans="1:12" ht="20" customHeight="1">
      <c r="A87" s="215" t="s">
        <v>252</v>
      </c>
      <c r="B87" s="216"/>
      <c r="C87" s="197">
        <v>1</v>
      </c>
      <c r="D87" s="198">
        <v>14377.28</v>
      </c>
      <c r="E87" s="198">
        <f t="shared" si="1"/>
        <v>14377.28</v>
      </c>
      <c r="F87" s="200"/>
      <c r="G87" s="111"/>
      <c r="H87" s="111"/>
      <c r="I87" s="112"/>
      <c r="J87" s="111"/>
      <c r="K87" s="111"/>
      <c r="L87" s="25"/>
    </row>
    <row r="88" spans="1:12" ht="20" customHeight="1">
      <c r="A88" s="215" t="s">
        <v>253</v>
      </c>
      <c r="B88" s="216"/>
      <c r="C88" s="197">
        <v>1</v>
      </c>
      <c r="D88" s="198">
        <v>1971</v>
      </c>
      <c r="E88" s="198">
        <f t="shared" si="1"/>
        <v>1971</v>
      </c>
      <c r="F88" s="200"/>
      <c r="G88" s="111"/>
      <c r="H88" s="111"/>
      <c r="I88" s="112"/>
      <c r="J88" s="111"/>
      <c r="K88" s="111"/>
      <c r="L88" s="25"/>
    </row>
    <row r="89" spans="1:12" ht="20" customHeight="1">
      <c r="A89" s="215" t="s">
        <v>254</v>
      </c>
      <c r="B89" s="216"/>
      <c r="C89" s="197">
        <v>1</v>
      </c>
      <c r="D89" s="198">
        <v>2266</v>
      </c>
      <c r="E89" s="198">
        <f t="shared" si="1"/>
        <v>2266</v>
      </c>
      <c r="F89" s="200"/>
      <c r="G89" s="111"/>
      <c r="H89" s="111"/>
      <c r="I89" s="112"/>
      <c r="J89" s="111"/>
      <c r="K89" s="111"/>
      <c r="L89" s="25"/>
    </row>
    <row r="90" spans="1:12">
      <c r="A90" s="161"/>
      <c r="B90" s="184"/>
      <c r="D90" s="149"/>
      <c r="E90" s="149"/>
      <c r="F90" s="185"/>
      <c r="G90" s="111"/>
      <c r="H90" s="111"/>
      <c r="I90" s="112"/>
      <c r="J90" s="111"/>
      <c r="K90" s="111"/>
      <c r="L90" s="25"/>
    </row>
    <row r="91" spans="1:12">
      <c r="A91" s="152" t="s">
        <v>119</v>
      </c>
      <c r="B91" s="153"/>
      <c r="C91" s="154"/>
      <c r="D91" s="155"/>
      <c r="E91" s="155">
        <f>SUM(E82:E89)</f>
        <v>63895.6</v>
      </c>
      <c r="F91" s="156">
        <f>E91</f>
        <v>63895.6</v>
      </c>
      <c r="G91" s="111"/>
      <c r="H91" s="111"/>
      <c r="I91" s="112"/>
      <c r="J91" s="111"/>
      <c r="K91" s="111"/>
      <c r="L91" s="25"/>
    </row>
    <row r="92" spans="1:12">
      <c r="A92" s="161"/>
      <c r="B92" s="184"/>
      <c r="C92" s="167"/>
      <c r="D92" s="149"/>
      <c r="E92" s="149"/>
      <c r="F92" s="185"/>
      <c r="G92" s="111"/>
      <c r="H92" s="111"/>
      <c r="I92" s="112"/>
      <c r="J92" s="111"/>
      <c r="K92" s="111"/>
      <c r="L92" s="25"/>
    </row>
    <row r="93" spans="1:12">
      <c r="A93" s="226" t="s">
        <v>117</v>
      </c>
      <c r="B93" s="227"/>
      <c r="C93" s="228"/>
      <c r="D93" s="229"/>
      <c r="E93" s="230"/>
      <c r="F93" s="231"/>
      <c r="G93" s="111"/>
      <c r="H93" s="111"/>
      <c r="I93" s="112"/>
      <c r="J93" s="111"/>
      <c r="K93" s="111"/>
      <c r="L93" s="25"/>
    </row>
    <row r="94" spans="1:12" ht="20" customHeight="1">
      <c r="A94" s="236" t="s">
        <v>152</v>
      </c>
      <c r="B94" s="216"/>
      <c r="C94" s="197"/>
      <c r="D94" s="198"/>
      <c r="E94" s="198"/>
      <c r="F94" s="200"/>
      <c r="G94" s="111"/>
      <c r="H94" s="111"/>
      <c r="I94" s="112"/>
      <c r="J94" s="111"/>
      <c r="K94" s="111"/>
      <c r="L94" s="25"/>
    </row>
    <row r="95" spans="1:12" ht="31" customHeight="1">
      <c r="A95" s="215" t="s">
        <v>198</v>
      </c>
      <c r="B95" s="216"/>
      <c r="C95" s="197">
        <v>800</v>
      </c>
      <c r="D95" s="198">
        <v>85</v>
      </c>
      <c r="E95" s="198">
        <f>C95*D95</f>
        <v>68000</v>
      </c>
      <c r="F95" s="200"/>
      <c r="G95" s="111"/>
      <c r="H95" s="111"/>
      <c r="I95" s="112"/>
      <c r="J95" s="111"/>
      <c r="K95" s="111"/>
      <c r="L95" s="25"/>
    </row>
    <row r="96" spans="1:12" ht="20" customHeight="1">
      <c r="A96" s="293" t="s">
        <v>153</v>
      </c>
      <c r="B96" s="294"/>
      <c r="C96" s="197"/>
      <c r="D96" s="198"/>
      <c r="E96" s="198"/>
      <c r="F96" s="200"/>
    </row>
    <row r="97" spans="1:12" ht="20" customHeight="1">
      <c r="A97" s="215" t="s">
        <v>201</v>
      </c>
      <c r="B97" s="216"/>
      <c r="C97" s="197">
        <v>800</v>
      </c>
      <c r="D97" s="198">
        <v>30</v>
      </c>
      <c r="E97" s="198">
        <f>C97*D97</f>
        <v>24000</v>
      </c>
      <c r="F97" s="200"/>
      <c r="G97" s="111"/>
      <c r="H97" s="111"/>
      <c r="I97" s="112"/>
      <c r="J97" s="111"/>
      <c r="K97" s="111"/>
      <c r="L97" s="25"/>
    </row>
    <row r="98" spans="1:12" ht="20" customHeight="1">
      <c r="A98" s="215"/>
      <c r="B98" s="216"/>
      <c r="C98" s="197"/>
      <c r="D98" s="198"/>
      <c r="E98" s="198"/>
      <c r="F98" s="200"/>
      <c r="G98" s="111"/>
      <c r="H98" s="111"/>
      <c r="I98" s="112"/>
      <c r="J98" s="111"/>
      <c r="K98" s="111"/>
      <c r="L98" s="25"/>
    </row>
    <row r="99" spans="1:12">
      <c r="A99" s="151"/>
      <c r="B99" s="22"/>
      <c r="E99" s="149"/>
      <c r="F99" s="150"/>
    </row>
    <row r="100" spans="1:12">
      <c r="A100" s="152" t="s">
        <v>120</v>
      </c>
      <c r="B100" s="153"/>
      <c r="C100" s="154"/>
      <c r="D100" s="155"/>
      <c r="E100" s="155">
        <f>SUM(E94:E98)</f>
        <v>92000</v>
      </c>
      <c r="F100" s="156">
        <f>E100</f>
        <v>92000</v>
      </c>
    </row>
    <row r="101" spans="1:12">
      <c r="A101" s="137"/>
      <c r="E101" s="149"/>
      <c r="F101" s="150"/>
    </row>
    <row r="102" spans="1:12">
      <c r="A102" s="289" t="s">
        <v>121</v>
      </c>
      <c r="B102" s="290"/>
      <c r="C102" s="291"/>
      <c r="D102" s="291"/>
      <c r="E102" s="291"/>
      <c r="F102" s="292"/>
    </row>
    <row r="103" spans="1:12" ht="20" customHeight="1">
      <c r="A103" s="236" t="s">
        <v>154</v>
      </c>
      <c r="B103" s="216"/>
      <c r="C103" s="197"/>
      <c r="D103" s="198"/>
      <c r="E103" s="198"/>
      <c r="F103" s="200"/>
      <c r="G103" s="111"/>
      <c r="H103" s="111"/>
      <c r="I103" s="112"/>
      <c r="J103" s="111"/>
      <c r="K103" s="111"/>
      <c r="L103" s="25"/>
    </row>
    <row r="104" spans="1:12" ht="20" customHeight="1">
      <c r="A104" s="215" t="s">
        <v>156</v>
      </c>
      <c r="B104" s="216"/>
      <c r="C104" s="197">
        <v>1</v>
      </c>
      <c r="D104" s="198">
        <v>3500</v>
      </c>
      <c r="E104" s="198">
        <f>C104*D104</f>
        <v>3500</v>
      </c>
      <c r="F104" s="200"/>
      <c r="G104" s="111"/>
      <c r="H104" s="111"/>
      <c r="I104" s="112"/>
      <c r="J104" s="111"/>
      <c r="K104" s="111"/>
      <c r="L104" s="25"/>
    </row>
    <row r="105" spans="1:12" ht="20" customHeight="1">
      <c r="A105" s="236" t="s">
        <v>155</v>
      </c>
      <c r="B105" s="216"/>
      <c r="C105" s="197"/>
      <c r="D105" s="198"/>
      <c r="E105" s="198"/>
      <c r="F105" s="200"/>
      <c r="G105" s="111"/>
      <c r="H105" s="111"/>
      <c r="I105" s="112"/>
      <c r="J105" s="111"/>
      <c r="K105" s="111"/>
      <c r="L105" s="25"/>
    </row>
    <row r="106" spans="1:12" ht="20" customHeight="1">
      <c r="A106" s="215" t="s">
        <v>157</v>
      </c>
      <c r="B106" s="216"/>
      <c r="C106" s="197">
        <v>1</v>
      </c>
      <c r="D106" s="198">
        <v>2250</v>
      </c>
      <c r="E106" s="198">
        <f>C106*D106</f>
        <v>2250</v>
      </c>
      <c r="F106" s="200"/>
      <c r="G106" s="111"/>
      <c r="H106" s="111"/>
      <c r="I106" s="112"/>
      <c r="J106" s="111"/>
      <c r="K106" s="111"/>
      <c r="L106" s="25"/>
    </row>
    <row r="107" spans="1:12">
      <c r="A107" s="187"/>
      <c r="B107" s="186"/>
      <c r="C107" s="157"/>
      <c r="D107" s="157"/>
      <c r="E107" s="157"/>
      <c r="F107" s="158"/>
    </row>
    <row r="108" spans="1:12">
      <c r="A108" s="152" t="s">
        <v>122</v>
      </c>
      <c r="B108" s="153"/>
      <c r="C108" s="154"/>
      <c r="D108" s="155"/>
      <c r="E108" s="155">
        <f>SUM(E103:E106)</f>
        <v>5750</v>
      </c>
      <c r="F108" s="156">
        <f>E108</f>
        <v>5750</v>
      </c>
    </row>
    <row r="109" spans="1:12">
      <c r="A109" s="187"/>
      <c r="B109" s="186"/>
      <c r="C109" s="157"/>
      <c r="D109" s="157"/>
      <c r="E109" s="157"/>
      <c r="F109" s="158"/>
    </row>
    <row r="110" spans="1:12" s="21" customFormat="1">
      <c r="A110" s="289" t="s">
        <v>176</v>
      </c>
      <c r="B110" s="290"/>
      <c r="C110" s="291"/>
      <c r="D110" s="291"/>
      <c r="E110" s="291"/>
      <c r="F110" s="292"/>
      <c r="J110" s="110"/>
      <c r="K110" s="22"/>
      <c r="L110" s="27"/>
    </row>
    <row r="111" spans="1:12" ht="20" customHeight="1">
      <c r="A111" s="215" t="s">
        <v>170</v>
      </c>
      <c r="B111" s="216"/>
      <c r="C111" s="197">
        <v>1</v>
      </c>
      <c r="D111" s="198">
        <v>34400</v>
      </c>
      <c r="E111" s="198">
        <f t="shared" ref="E111:E116" si="2">C111*D111</f>
        <v>34400</v>
      </c>
      <c r="F111" s="200"/>
      <c r="G111" s="111"/>
      <c r="H111" s="111"/>
      <c r="I111" s="112"/>
      <c r="J111" s="111"/>
      <c r="K111" s="111"/>
      <c r="L111" s="25"/>
    </row>
    <row r="112" spans="1:12" ht="20" customHeight="1">
      <c r="A112" s="215" t="s">
        <v>171</v>
      </c>
      <c r="B112" s="216"/>
      <c r="C112" s="197">
        <v>1</v>
      </c>
      <c r="D112" s="198">
        <v>8100</v>
      </c>
      <c r="E112" s="198">
        <f t="shared" si="2"/>
        <v>8100</v>
      </c>
      <c r="F112" s="200"/>
      <c r="G112" s="111"/>
      <c r="H112" s="111"/>
      <c r="I112" s="112"/>
      <c r="J112" s="111"/>
      <c r="K112" s="111"/>
      <c r="L112" s="25"/>
    </row>
    <row r="113" spans="1:12" ht="20" customHeight="1">
      <c r="A113" s="215" t="s">
        <v>172</v>
      </c>
      <c r="B113" s="216"/>
      <c r="C113" s="197">
        <v>1</v>
      </c>
      <c r="D113" s="198">
        <v>17200</v>
      </c>
      <c r="E113" s="198">
        <f t="shared" si="2"/>
        <v>17200</v>
      </c>
      <c r="F113" s="200"/>
      <c r="G113" s="111"/>
      <c r="H113" s="111"/>
      <c r="I113" s="112"/>
      <c r="J113" s="111"/>
      <c r="K113" s="111"/>
      <c r="L113" s="25"/>
    </row>
    <row r="114" spans="1:12" ht="20" customHeight="1">
      <c r="A114" s="215" t="s">
        <v>188</v>
      </c>
      <c r="B114" s="216"/>
      <c r="C114" s="197">
        <v>1</v>
      </c>
      <c r="D114" s="198">
        <v>25300</v>
      </c>
      <c r="E114" s="198">
        <f t="shared" si="2"/>
        <v>25300</v>
      </c>
      <c r="F114" s="200"/>
      <c r="G114" s="111"/>
      <c r="H114" s="111"/>
      <c r="I114" s="112"/>
      <c r="J114" s="111"/>
      <c r="K114" s="111"/>
      <c r="L114" s="25"/>
    </row>
    <row r="115" spans="1:12" ht="20" customHeight="1">
      <c r="A115" s="215" t="s">
        <v>173</v>
      </c>
      <c r="B115" s="216"/>
      <c r="C115" s="197">
        <v>1</v>
      </c>
      <c r="D115" s="198">
        <v>715</v>
      </c>
      <c r="E115" s="198">
        <f t="shared" si="2"/>
        <v>715</v>
      </c>
      <c r="F115" s="200"/>
      <c r="G115" s="111"/>
      <c r="H115" s="111"/>
      <c r="I115" s="112"/>
      <c r="J115" s="111"/>
      <c r="K115" s="111"/>
      <c r="L115" s="25"/>
    </row>
    <row r="116" spans="1:12" ht="20" customHeight="1">
      <c r="A116" s="215" t="s">
        <v>174</v>
      </c>
      <c r="B116" s="216"/>
      <c r="C116" s="197">
        <v>1</v>
      </c>
      <c r="D116" s="198">
        <v>715</v>
      </c>
      <c r="E116" s="198">
        <f t="shared" si="2"/>
        <v>715</v>
      </c>
      <c r="F116" s="200"/>
      <c r="G116" s="111"/>
      <c r="H116" s="111"/>
      <c r="I116" s="112"/>
      <c r="J116" s="111"/>
      <c r="K116" s="111"/>
      <c r="L116" s="25"/>
    </row>
    <row r="117" spans="1:12" ht="20" customHeight="1">
      <c r="A117" s="215" t="s">
        <v>189</v>
      </c>
      <c r="B117" s="216"/>
      <c r="C117" s="197">
        <v>2</v>
      </c>
      <c r="D117" s="198">
        <v>4225</v>
      </c>
      <c r="E117" s="198">
        <f>C117*D117</f>
        <v>8450</v>
      </c>
      <c r="F117" s="200"/>
      <c r="G117" s="111"/>
      <c r="H117" s="111"/>
      <c r="I117" s="112"/>
      <c r="J117" s="111"/>
      <c r="K117" s="111"/>
      <c r="L117" s="25"/>
    </row>
    <row r="118" spans="1:12" ht="20" customHeight="1">
      <c r="A118" s="215" t="s">
        <v>190</v>
      </c>
      <c r="B118" s="216"/>
      <c r="C118" s="197">
        <v>1</v>
      </c>
      <c r="D118" s="198">
        <v>650</v>
      </c>
      <c r="E118" s="198">
        <f>C118*D118</f>
        <v>650</v>
      </c>
      <c r="F118" s="200"/>
      <c r="G118" s="111"/>
      <c r="H118" s="111"/>
      <c r="I118" s="112"/>
      <c r="J118" s="111"/>
      <c r="K118" s="111"/>
      <c r="L118" s="25"/>
    </row>
    <row r="119" spans="1:12" ht="20" customHeight="1">
      <c r="A119" s="215" t="s">
        <v>191</v>
      </c>
      <c r="B119" s="216"/>
      <c r="C119" s="197">
        <v>1</v>
      </c>
      <c r="D119" s="198">
        <v>325</v>
      </c>
      <c r="E119" s="198">
        <f>C119*D119</f>
        <v>325</v>
      </c>
      <c r="F119" s="200"/>
      <c r="G119" s="111"/>
      <c r="H119" s="111"/>
      <c r="I119" s="112"/>
      <c r="J119" s="111"/>
      <c r="K119" s="111"/>
      <c r="L119" s="25"/>
    </row>
    <row r="120" spans="1:12" s="21" customFormat="1">
      <c r="A120" s="137"/>
      <c r="B120" s="20"/>
      <c r="C120" s="160"/>
      <c r="D120" s="149"/>
      <c r="E120" s="149"/>
      <c r="F120" s="150"/>
      <c r="J120" s="110"/>
      <c r="K120" s="22"/>
      <c r="L120" s="27"/>
    </row>
    <row r="121" spans="1:12" s="21" customFormat="1">
      <c r="A121" s="152" t="s">
        <v>123</v>
      </c>
      <c r="B121" s="153"/>
      <c r="C121" s="154"/>
      <c r="D121" s="155"/>
      <c r="E121" s="155">
        <f>SUM(E111:E119)</f>
        <v>95855</v>
      </c>
      <c r="F121" s="156">
        <f>E121</f>
        <v>95855</v>
      </c>
      <c r="J121" s="110"/>
      <c r="K121" s="22"/>
      <c r="L121" s="27"/>
    </row>
    <row r="122" spans="1:12" s="21" customFormat="1">
      <c r="A122" s="137"/>
      <c r="B122" s="20"/>
      <c r="C122" s="160"/>
      <c r="D122" s="149"/>
      <c r="E122" s="149"/>
      <c r="F122" s="150"/>
      <c r="J122" s="110"/>
      <c r="K122" s="22"/>
      <c r="L122" s="27"/>
    </row>
    <row r="123" spans="1:12" s="21" customFormat="1">
      <c r="A123" s="289" t="s">
        <v>177</v>
      </c>
      <c r="B123" s="290"/>
      <c r="C123" s="291"/>
      <c r="D123" s="291"/>
      <c r="E123" s="291"/>
      <c r="F123" s="292"/>
      <c r="J123" s="110"/>
      <c r="K123" s="22"/>
      <c r="L123" s="27"/>
    </row>
    <row r="124" spans="1:12" ht="20" customHeight="1">
      <c r="A124" s="215" t="s">
        <v>175</v>
      </c>
      <c r="B124" s="216"/>
      <c r="C124" s="197">
        <v>1</v>
      </c>
      <c r="D124" s="198">
        <v>1250</v>
      </c>
      <c r="E124" s="198">
        <f t="shared" ref="E124" si="3">C124*D124</f>
        <v>1250</v>
      </c>
      <c r="F124" s="200"/>
      <c r="G124" s="111"/>
      <c r="H124" s="111"/>
      <c r="I124" s="112"/>
      <c r="J124" s="111"/>
      <c r="K124" s="111"/>
      <c r="L124" s="25"/>
    </row>
    <row r="125" spans="1:12" s="21" customFormat="1">
      <c r="A125" s="137"/>
      <c r="B125" s="20"/>
      <c r="C125" s="160"/>
      <c r="D125" s="149"/>
      <c r="E125" s="149"/>
      <c r="F125" s="150"/>
      <c r="J125" s="110"/>
      <c r="K125" s="22"/>
      <c r="L125" s="27"/>
    </row>
    <row r="126" spans="1:12">
      <c r="A126" s="152" t="s">
        <v>124</v>
      </c>
      <c r="B126" s="153"/>
      <c r="C126" s="154"/>
      <c r="D126" s="155"/>
      <c r="E126" s="155">
        <f>SUM(E124:E124)</f>
        <v>1250</v>
      </c>
      <c r="F126" s="156">
        <f>E126</f>
        <v>1250</v>
      </c>
    </row>
    <row r="127" spans="1:12">
      <c r="A127" s="165"/>
      <c r="B127" s="166"/>
      <c r="C127" s="167"/>
      <c r="D127" s="168"/>
      <c r="E127" s="168"/>
      <c r="F127" s="169"/>
    </row>
    <row r="128" spans="1:12">
      <c r="A128" s="226" t="s">
        <v>178</v>
      </c>
      <c r="B128" s="227"/>
      <c r="C128" s="228"/>
      <c r="D128" s="229"/>
      <c r="E128" s="230"/>
      <c r="F128" s="231"/>
    </row>
    <row r="129" spans="1:12" ht="20" customHeight="1">
      <c r="A129" s="215" t="s">
        <v>255</v>
      </c>
      <c r="B129" s="216"/>
      <c r="C129" s="197">
        <v>1</v>
      </c>
      <c r="D129" s="198">
        <v>26585</v>
      </c>
      <c r="E129" s="198">
        <f>C129*D129</f>
        <v>26585</v>
      </c>
      <c r="F129" s="200"/>
      <c r="G129" s="111"/>
      <c r="H129" s="111"/>
      <c r="I129" s="112"/>
      <c r="J129" s="111"/>
      <c r="K129" s="111"/>
      <c r="L129" s="25"/>
    </row>
    <row r="130" spans="1:12">
      <c r="A130" s="137"/>
      <c r="F130" s="150"/>
    </row>
    <row r="131" spans="1:12">
      <c r="A131" s="152" t="s">
        <v>125</v>
      </c>
      <c r="B131" s="153"/>
      <c r="C131" s="154"/>
      <c r="D131" s="155"/>
      <c r="E131" s="155">
        <f>SUM(E129:E129)</f>
        <v>26585</v>
      </c>
      <c r="F131" s="156">
        <f>E131</f>
        <v>26585</v>
      </c>
    </row>
    <row r="132" spans="1:12" s="21" customFormat="1">
      <c r="A132" s="22"/>
      <c r="B132" s="22"/>
      <c r="C132" s="22"/>
      <c r="D132" s="22"/>
      <c r="E132" s="22"/>
      <c r="F132" s="140"/>
      <c r="J132" s="110"/>
      <c r="K132" s="22"/>
      <c r="L132" s="27"/>
    </row>
    <row r="133" spans="1:12">
      <c r="A133" s="226" t="s">
        <v>179</v>
      </c>
      <c r="B133" s="227"/>
      <c r="C133" s="228"/>
      <c r="D133" s="229"/>
      <c r="E133" s="230"/>
      <c r="F133" s="231"/>
    </row>
    <row r="134" spans="1:12" ht="20" customHeight="1">
      <c r="A134" s="236" t="s">
        <v>180</v>
      </c>
      <c r="B134" s="216"/>
      <c r="C134" s="197"/>
      <c r="D134" s="198"/>
      <c r="E134" s="198"/>
      <c r="F134" s="200"/>
      <c r="G134" s="111"/>
      <c r="H134" s="111"/>
      <c r="I134" s="112"/>
      <c r="J134" s="111"/>
      <c r="K134" s="111"/>
      <c r="L134" s="25"/>
    </row>
    <row r="135" spans="1:12" ht="20" customHeight="1">
      <c r="A135" s="215" t="s">
        <v>181</v>
      </c>
      <c r="B135" s="216"/>
      <c r="C135" s="197">
        <v>1</v>
      </c>
      <c r="D135" s="198">
        <v>8000</v>
      </c>
      <c r="E135" s="198">
        <f>C135*D135</f>
        <v>8000</v>
      </c>
      <c r="F135" s="200"/>
      <c r="G135" s="111"/>
      <c r="H135" s="111"/>
      <c r="I135" s="112"/>
      <c r="J135" s="111"/>
      <c r="K135" s="111"/>
      <c r="L135" s="25"/>
    </row>
    <row r="136" spans="1:12" ht="42" customHeight="1">
      <c r="A136" s="215" t="s">
        <v>220</v>
      </c>
      <c r="B136" s="216"/>
      <c r="C136" s="197"/>
      <c r="D136" s="198"/>
      <c r="E136" s="198"/>
      <c r="F136" s="200"/>
      <c r="G136" s="111"/>
      <c r="H136" s="111"/>
      <c r="I136" s="112"/>
      <c r="J136" s="111"/>
      <c r="K136" s="111"/>
      <c r="L136" s="25"/>
    </row>
    <row r="137" spans="1:12">
      <c r="A137" s="137"/>
      <c r="F137" s="150"/>
    </row>
    <row r="138" spans="1:12">
      <c r="A138" s="152" t="s">
        <v>183</v>
      </c>
      <c r="B138" s="153"/>
      <c r="C138" s="154"/>
      <c r="D138" s="155"/>
      <c r="E138" s="155">
        <f>SUM(E134:E136)</f>
        <v>8000</v>
      </c>
      <c r="F138" s="156">
        <f>E138</f>
        <v>8000</v>
      </c>
    </row>
    <row r="139" spans="1:12" customFormat="1"/>
    <row r="140" spans="1:12">
      <c r="A140" s="226" t="s">
        <v>118</v>
      </c>
      <c r="B140" s="227"/>
      <c r="C140" s="228"/>
      <c r="D140" s="229"/>
      <c r="E140" s="230"/>
      <c r="F140" s="231"/>
    </row>
    <row r="141" spans="1:12" ht="20" customHeight="1">
      <c r="A141" s="215" t="s">
        <v>182</v>
      </c>
      <c r="B141" s="216"/>
      <c r="C141" s="197">
        <v>1</v>
      </c>
      <c r="D141" s="198">
        <v>3120</v>
      </c>
      <c r="E141" s="198">
        <f>C141*D141</f>
        <v>3120</v>
      </c>
      <c r="F141" s="200"/>
      <c r="G141" s="111"/>
      <c r="H141" s="111"/>
      <c r="I141" s="112"/>
      <c r="J141" s="111"/>
      <c r="K141" s="111"/>
      <c r="L141" s="25"/>
    </row>
    <row r="142" spans="1:12">
      <c r="A142" s="137"/>
      <c r="F142" s="150"/>
    </row>
    <row r="143" spans="1:12">
      <c r="A143" s="152" t="s">
        <v>126</v>
      </c>
      <c r="B143" s="153"/>
      <c r="C143" s="154"/>
      <c r="D143" s="155"/>
      <c r="E143" s="155">
        <f>SUM(E141:E141)</f>
        <v>3120</v>
      </c>
      <c r="F143" s="156">
        <f>E143</f>
        <v>3120</v>
      </c>
    </row>
    <row r="144" spans="1:12" s="21" customFormat="1">
      <c r="A144" s="22"/>
      <c r="B144" s="188"/>
      <c r="C144" s="189"/>
      <c r="D144" s="190"/>
      <c r="E144" s="190"/>
      <c r="F144" s="191"/>
      <c r="J144" s="110"/>
      <c r="K144" s="22"/>
      <c r="L144" s="27"/>
    </row>
    <row r="145" spans="1:12">
      <c r="A145" s="226" t="s">
        <v>228</v>
      </c>
      <c r="B145" s="227"/>
      <c r="C145" s="228"/>
      <c r="D145" s="229"/>
      <c r="E145" s="230"/>
      <c r="F145" s="231"/>
    </row>
    <row r="146" spans="1:12" ht="20" customHeight="1">
      <c r="A146" s="215" t="s">
        <v>229</v>
      </c>
      <c r="B146" s="216"/>
      <c r="C146" s="197">
        <v>1</v>
      </c>
      <c r="D146" s="198">
        <v>18750</v>
      </c>
      <c r="E146" s="198">
        <f>C146*D146</f>
        <v>18750</v>
      </c>
      <c r="F146" s="200"/>
      <c r="G146" s="111"/>
      <c r="H146" s="111"/>
      <c r="I146" s="237"/>
      <c r="J146" s="111"/>
      <c r="K146" s="111"/>
      <c r="L146" s="25"/>
    </row>
    <row r="147" spans="1:12">
      <c r="A147" s="137"/>
      <c r="F147" s="150"/>
    </row>
    <row r="148" spans="1:12">
      <c r="A148" s="152" t="s">
        <v>230</v>
      </c>
      <c r="B148" s="153"/>
      <c r="C148" s="154"/>
      <c r="D148" s="155"/>
      <c r="E148" s="155">
        <f>SUM(E146:E146)</f>
        <v>18750</v>
      </c>
      <c r="F148" s="156">
        <f>E148</f>
        <v>18750</v>
      </c>
    </row>
    <row r="149" spans="1:12" customFormat="1"/>
    <row r="150" spans="1:12" s="21" customFormat="1">
      <c r="A150" s="143" t="s">
        <v>52</v>
      </c>
      <c r="B150" s="144"/>
      <c r="C150" s="145"/>
      <c r="D150" s="146"/>
      <c r="E150" s="147"/>
      <c r="F150" s="148"/>
      <c r="J150" s="110"/>
      <c r="K150" s="22"/>
      <c r="L150" s="27"/>
    </row>
    <row r="151" spans="1:12" s="21" customFormat="1" ht="58">
      <c r="A151" s="202" t="s">
        <v>88</v>
      </c>
      <c r="B151" s="199"/>
      <c r="C151" s="197">
        <v>0</v>
      </c>
      <c r="D151" s="198">
        <v>0</v>
      </c>
      <c r="E151" s="198">
        <f t="shared" ref="E151:E157" si="4">C151*D151</f>
        <v>0</v>
      </c>
      <c r="F151" s="200"/>
      <c r="J151" s="110"/>
      <c r="K151" s="22"/>
      <c r="L151" s="27"/>
    </row>
    <row r="152" spans="1:12" s="21" customFormat="1">
      <c r="A152" s="202"/>
      <c r="B152" s="199"/>
      <c r="C152" s="197">
        <v>0</v>
      </c>
      <c r="D152" s="198">
        <v>0</v>
      </c>
      <c r="E152" s="198">
        <f t="shared" si="4"/>
        <v>0</v>
      </c>
      <c r="F152" s="200"/>
      <c r="J152" s="110"/>
      <c r="K152" s="22"/>
      <c r="L152" s="27"/>
    </row>
    <row r="153" spans="1:12" s="21" customFormat="1">
      <c r="A153" s="202"/>
      <c r="B153" s="199"/>
      <c r="C153" s="197">
        <v>0</v>
      </c>
      <c r="D153" s="198">
        <v>0</v>
      </c>
      <c r="E153" s="198">
        <f t="shared" si="4"/>
        <v>0</v>
      </c>
      <c r="F153" s="200"/>
      <c r="J153" s="110"/>
      <c r="K153" s="22"/>
      <c r="L153" s="27"/>
    </row>
    <row r="154" spans="1:12" s="21" customFormat="1">
      <c r="A154" s="203"/>
      <c r="B154" s="199"/>
      <c r="C154" s="197">
        <v>0</v>
      </c>
      <c r="D154" s="198">
        <v>0</v>
      </c>
      <c r="E154" s="198">
        <f t="shared" si="4"/>
        <v>0</v>
      </c>
      <c r="F154" s="200"/>
      <c r="J154" s="110"/>
      <c r="K154" s="22"/>
      <c r="L154" s="27"/>
    </row>
    <row r="155" spans="1:12" s="21" customFormat="1">
      <c r="A155" s="203"/>
      <c r="B155" s="199"/>
      <c r="C155" s="197">
        <v>0</v>
      </c>
      <c r="D155" s="198">
        <v>0</v>
      </c>
      <c r="E155" s="198">
        <f t="shared" si="4"/>
        <v>0</v>
      </c>
      <c r="F155" s="200"/>
      <c r="J155" s="110"/>
      <c r="K155" s="22"/>
      <c r="L155" s="27"/>
    </row>
    <row r="156" spans="1:12" s="21" customFormat="1">
      <c r="A156" s="202"/>
      <c r="B156" s="199"/>
      <c r="C156" s="197">
        <v>0</v>
      </c>
      <c r="D156" s="198">
        <v>0</v>
      </c>
      <c r="E156" s="198">
        <f t="shared" si="4"/>
        <v>0</v>
      </c>
      <c r="F156" s="200"/>
      <c r="J156" s="110"/>
      <c r="K156" s="22"/>
      <c r="L156" s="27"/>
    </row>
    <row r="157" spans="1:12" s="21" customFormat="1">
      <c r="A157" s="203"/>
      <c r="B157" s="199"/>
      <c r="C157" s="197">
        <v>0</v>
      </c>
      <c r="D157" s="198">
        <v>0</v>
      </c>
      <c r="E157" s="198">
        <f t="shared" si="4"/>
        <v>0</v>
      </c>
      <c r="F157" s="200"/>
      <c r="J157" s="110"/>
      <c r="K157" s="22"/>
      <c r="L157" s="27"/>
    </row>
    <row r="158" spans="1:12" s="21" customFormat="1">
      <c r="A158" s="192"/>
      <c r="B158" s="188"/>
      <c r="C158" s="27"/>
      <c r="D158" s="149"/>
      <c r="E158" s="149"/>
      <c r="F158" s="191"/>
      <c r="J158" s="110"/>
      <c r="K158" s="22"/>
      <c r="L158" s="27"/>
    </row>
    <row r="159" spans="1:12" s="21" customFormat="1">
      <c r="A159" s="152" t="s">
        <v>55</v>
      </c>
      <c r="B159" s="153"/>
      <c r="C159" s="154"/>
      <c r="D159" s="155"/>
      <c r="E159" s="155">
        <f>E151+E152+E153+E154+E155+E156+E157</f>
        <v>0</v>
      </c>
      <c r="F159" s="156">
        <f>E159</f>
        <v>0</v>
      </c>
      <c r="J159" s="110"/>
      <c r="K159" s="22"/>
      <c r="L159" s="27"/>
    </row>
    <row r="160" spans="1:12" s="21" customFormat="1" ht="14" thickBot="1">
      <c r="A160" s="22"/>
      <c r="B160" s="20"/>
      <c r="C160" s="27"/>
      <c r="D160" s="110"/>
      <c r="F160" s="150"/>
      <c r="J160" s="110"/>
      <c r="K160" s="22"/>
      <c r="L160" s="27"/>
    </row>
    <row r="161" spans="1:12" s="21" customFormat="1" ht="15" thickBot="1">
      <c r="A161" s="85" t="s">
        <v>89</v>
      </c>
      <c r="B161" s="129"/>
      <c r="C161" s="126"/>
      <c r="D161" s="86"/>
      <c r="E161" s="116">
        <f>F27+F37+F47+F56+F67+F77</f>
        <v>78225.790500000003</v>
      </c>
      <c r="F161" s="150"/>
      <c r="J161" s="110"/>
      <c r="K161" s="22"/>
      <c r="L161" s="27"/>
    </row>
    <row r="162" spans="1:12" s="21" customFormat="1" ht="15" thickBot="1">
      <c r="A162" s="85" t="s">
        <v>148</v>
      </c>
      <c r="B162" s="129"/>
      <c r="C162" s="126"/>
      <c r="D162" s="86"/>
      <c r="E162" s="116">
        <f>F91+F100+F108+F121+F126+F131+F138+F143+F148</f>
        <v>315205.59999999998</v>
      </c>
      <c r="F162" s="150"/>
      <c r="J162" s="110"/>
      <c r="K162" s="22"/>
      <c r="L162" s="27"/>
    </row>
    <row r="163" spans="1:12" s="21" customFormat="1" ht="15" thickBot="1">
      <c r="A163" s="196" t="s">
        <v>78</v>
      </c>
      <c r="B163" s="193"/>
      <c r="C163" s="194"/>
      <c r="D163" s="195"/>
      <c r="E163" s="116">
        <f>F159</f>
        <v>0</v>
      </c>
      <c r="F163" s="150"/>
      <c r="J163" s="110"/>
      <c r="K163" s="22"/>
      <c r="L163" s="27"/>
    </row>
    <row r="164" spans="1:12" s="21" customFormat="1">
      <c r="A164" s="137"/>
      <c r="B164" s="20"/>
      <c r="C164" s="27"/>
      <c r="D164" s="110"/>
      <c r="F164" s="150"/>
      <c r="J164" s="110"/>
      <c r="K164" s="22"/>
      <c r="L164" s="27"/>
    </row>
    <row r="165" spans="1:12" s="21" customFormat="1" ht="14">
      <c r="A165" s="208"/>
      <c r="B165" s="209"/>
      <c r="C165" s="210"/>
      <c r="D165" s="211"/>
      <c r="F165" s="150"/>
      <c r="J165" s="110"/>
      <c r="K165" s="22"/>
      <c r="L165" s="27"/>
    </row>
    <row r="166" spans="1:12" s="21" customFormat="1" ht="16">
      <c r="A166" s="170" t="s">
        <v>62</v>
      </c>
      <c r="B166" s="117"/>
      <c r="C166" s="127"/>
      <c r="D166" s="88"/>
      <c r="E166" s="89"/>
      <c r="F166" s="171">
        <f>E161+E162+E163</f>
        <v>393431.39049999998</v>
      </c>
      <c r="J166" s="110"/>
      <c r="K166" s="22"/>
      <c r="L166" s="27"/>
    </row>
    <row r="167" spans="1:12" s="21" customFormat="1" ht="16">
      <c r="A167" s="170" t="s">
        <v>44</v>
      </c>
      <c r="B167" s="117"/>
      <c r="C167" s="127"/>
      <c r="D167" s="88"/>
      <c r="E167" s="89"/>
      <c r="F167" s="172"/>
      <c r="J167" s="110"/>
      <c r="K167" s="22"/>
      <c r="L167" s="27"/>
    </row>
    <row r="168" spans="1:12" s="21" customFormat="1" ht="17" thickBot="1">
      <c r="A168" s="173" t="s">
        <v>63</v>
      </c>
      <c r="B168" s="118"/>
      <c r="C168" s="128"/>
      <c r="D168" s="90"/>
      <c r="E168" s="91"/>
      <c r="F168" s="174">
        <f>F166+F167</f>
        <v>393431.39049999998</v>
      </c>
      <c r="J168" s="110"/>
      <c r="K168" s="22"/>
      <c r="L168" s="27"/>
    </row>
    <row r="169" spans="1:12" s="21" customFormat="1" ht="14" thickTop="1">
      <c r="A169" s="137"/>
      <c r="B169" s="20"/>
      <c r="C169" s="27"/>
      <c r="D169" s="110"/>
      <c r="F169" s="150"/>
      <c r="J169" s="110"/>
      <c r="K169" s="22"/>
      <c r="L169" s="27"/>
    </row>
    <row r="170" spans="1:12" s="21" customFormat="1">
      <c r="A170" s="137"/>
      <c r="B170" s="20"/>
      <c r="C170" s="27"/>
      <c r="D170" s="110"/>
      <c r="F170" s="150"/>
      <c r="J170" s="110"/>
      <c r="K170" s="22"/>
      <c r="L170" s="27"/>
    </row>
    <row r="171" spans="1:12" s="21" customFormat="1" ht="14">
      <c r="A171" s="159" t="s">
        <v>58</v>
      </c>
      <c r="B171" s="119"/>
      <c r="C171" s="27"/>
      <c r="D171" s="110"/>
      <c r="F171" s="150"/>
      <c r="J171" s="110"/>
      <c r="K171" s="22"/>
      <c r="L171" s="27"/>
    </row>
    <row r="172" spans="1:12" s="21" customFormat="1" ht="15" thickBot="1">
      <c r="A172" s="201" t="s">
        <v>79</v>
      </c>
      <c r="B172" s="175"/>
      <c r="C172" s="176"/>
      <c r="D172" s="177"/>
      <c r="E172" s="178"/>
      <c r="F172" s="179"/>
      <c r="J172" s="110"/>
      <c r="K172" s="22"/>
      <c r="L172" s="27"/>
    </row>
    <row r="174" spans="1:12" s="21" customFormat="1" ht="14">
      <c r="A174" s="20" t="s">
        <v>59</v>
      </c>
      <c r="B174" s="20"/>
      <c r="C174" s="27"/>
      <c r="D174" s="110"/>
      <c r="J174" s="110"/>
      <c r="K174" s="22"/>
      <c r="L174" s="27"/>
    </row>
  </sheetData>
  <dataConsolidate/>
  <mergeCells count="19">
    <mergeCell ref="A110:F110"/>
    <mergeCell ref="A123:F123"/>
    <mergeCell ref="A49:F49"/>
    <mergeCell ref="A58:F58"/>
    <mergeCell ref="A62:B62"/>
    <mergeCell ref="A96:B96"/>
    <mergeCell ref="A102:F102"/>
    <mergeCell ref="D1:E1"/>
    <mergeCell ref="D2:E2"/>
    <mergeCell ref="D3:E3"/>
    <mergeCell ref="D4:E4"/>
    <mergeCell ref="D6:E6"/>
    <mergeCell ref="A32:B32"/>
    <mergeCell ref="A39:F39"/>
    <mergeCell ref="D7:E7"/>
    <mergeCell ref="D8:E8"/>
    <mergeCell ref="D9:E9"/>
    <mergeCell ref="A13:F13"/>
    <mergeCell ref="A22:B22"/>
  </mergeCells>
  <dataValidations count="1">
    <dataValidation allowBlank="1" sqref="F7:G8 F1:G4 G13:H13 C1:C4 D159:F159 C26:F28 A161:B163 E150:F150 A7:A12 B10:F12 H1:H9 C6:C9 I10:I12 B1:B9 A1:A5 A150 A158:A159 C134:P137 B156:B160 C160:F163 A164:P65512 E70:F74 E29:F29 D57:F57 D78:F79 D53:F53 D64:F64 A71:D73 D68:F69 A13:B33 C58:F61 A62:F63 C71:C74 D74 D148:F149 B79 E128:F128 E93:F93 D100:P100 C121:F121 D122:F122 C126:F126 A130:B131 D120:F120 D125:F125 C123:F124 A80:B98 D131:F131 G131:P133 A142:B143 E133:F133 A134:C136 C129:P130 A133:B133 D138:F139 A137:B140 G138:P140 E140:F140 A141:C141 A100:B103 C141:P142 D127:F127 G148:P163 A147:B149 C146:P147 C80:F92 A76:F77 C151:F158 C94:F119 B104:B128 A105:A116 A120:A129 B150:B154 C14:P25 C30:F52 A35:B61 C54:F56 C65:F67 A64:B70 G26:P128 D75:F75 A74:B75 A78:B78 G143:P145 D143:F144 B144 A145:B145 E145:F145 A146:C146 B129:C129" xr:uid="{D640B3D5-8BA2-1A46-8A6A-4E49DBBE2071}"/>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73A9-B28C-0E41-9590-646566C1AAC7}">
  <sheetPr>
    <tabColor indexed="18"/>
  </sheetPr>
  <dimension ref="A1:L174"/>
  <sheetViews>
    <sheetView showGridLines="0" zoomScaleNormal="100" zoomScaleSheetLayoutView="75" workbookViewId="0">
      <selection activeCell="E78" sqref="E78"/>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75" t="s">
        <v>68</v>
      </c>
      <c r="E1" s="276"/>
      <c r="F1" s="134"/>
    </row>
    <row r="2" spans="1:12" s="27" customFormat="1" ht="23">
      <c r="A2" s="135"/>
      <c r="B2" s="20"/>
      <c r="C2" s="123" t="s">
        <v>25</v>
      </c>
      <c r="D2" s="277" t="s">
        <v>82</v>
      </c>
      <c r="E2" s="278"/>
      <c r="F2" s="136"/>
    </row>
    <row r="3" spans="1:12" s="27" customFormat="1" ht="28">
      <c r="A3" s="135" t="s">
        <v>67</v>
      </c>
      <c r="B3" s="20"/>
      <c r="C3" s="123" t="s">
        <v>64</v>
      </c>
      <c r="D3" s="280" t="s">
        <v>91</v>
      </c>
      <c r="E3" s="280"/>
      <c r="F3" s="136"/>
    </row>
    <row r="4" spans="1:12" s="27" customFormat="1" ht="28">
      <c r="A4" s="137"/>
      <c r="B4" s="20"/>
      <c r="C4" s="123" t="s">
        <v>26</v>
      </c>
      <c r="D4" s="277" t="s">
        <v>80</v>
      </c>
      <c r="E4" s="278"/>
      <c r="F4" s="136"/>
    </row>
    <row r="5" spans="1:12" s="27" customFormat="1" ht="19">
      <c r="A5" s="180" t="s">
        <v>60</v>
      </c>
      <c r="B5" s="121"/>
      <c r="F5" s="136"/>
    </row>
    <row r="6" spans="1:12" s="27" customFormat="1" ht="34">
      <c r="A6" s="181" t="s">
        <v>86</v>
      </c>
      <c r="B6" s="138"/>
      <c r="C6" s="123" t="s">
        <v>27</v>
      </c>
      <c r="D6" s="286" t="s">
        <v>133</v>
      </c>
      <c r="E6" s="286"/>
      <c r="F6" s="136"/>
    </row>
    <row r="7" spans="1:12" s="27" customFormat="1" ht="34">
      <c r="A7" s="181" t="s">
        <v>61</v>
      </c>
      <c r="B7" s="120"/>
      <c r="C7" s="124" t="s">
        <v>59</v>
      </c>
      <c r="D7" s="278"/>
      <c r="E7" s="278"/>
      <c r="F7" s="136"/>
    </row>
    <row r="8" spans="1:12" s="27" customFormat="1" ht="32" customHeight="1">
      <c r="A8" s="181" t="s">
        <v>66</v>
      </c>
      <c r="B8" s="122"/>
      <c r="C8" s="123" t="s">
        <v>59</v>
      </c>
      <c r="D8" s="278"/>
      <c r="E8" s="278"/>
      <c r="F8" s="136"/>
    </row>
    <row r="9" spans="1:12">
      <c r="A9" s="183" t="s">
        <v>83</v>
      </c>
      <c r="C9" s="125" t="s">
        <v>59</v>
      </c>
      <c r="D9" s="281"/>
      <c r="E9" s="282"/>
      <c r="F9" s="139"/>
      <c r="G9" s="22"/>
      <c r="H9" s="22"/>
      <c r="I9" s="22"/>
      <c r="J9" s="22"/>
      <c r="L9" s="22"/>
    </row>
    <row r="10" spans="1:12" ht="51">
      <c r="A10" s="181" t="s">
        <v>84</v>
      </c>
      <c r="B10" s="137"/>
      <c r="C10" s="20"/>
      <c r="E10" s="23"/>
      <c r="F10" s="139"/>
      <c r="G10" s="22"/>
      <c r="H10" s="22"/>
      <c r="I10" s="22"/>
      <c r="J10" s="22"/>
      <c r="L10" s="22"/>
    </row>
    <row r="11" spans="1:12" ht="36" customHeight="1" thickBot="1">
      <c r="A11" s="182" t="s">
        <v>85</v>
      </c>
      <c r="C11" s="20"/>
      <c r="E11" s="23"/>
      <c r="F11" s="139"/>
      <c r="G11" s="22"/>
      <c r="H11" s="22"/>
      <c r="I11" s="22"/>
      <c r="J11" s="22"/>
      <c r="L11" s="22"/>
    </row>
    <row r="12" spans="1:12">
      <c r="A12" s="137"/>
      <c r="C12" s="20"/>
      <c r="E12" s="23"/>
      <c r="F12" s="139"/>
      <c r="G12" s="22"/>
      <c r="H12" s="22"/>
      <c r="I12" s="22"/>
      <c r="J12" s="22"/>
      <c r="L12" s="22"/>
    </row>
    <row r="13" spans="1:12" s="24" customFormat="1">
      <c r="A13" s="283" t="s">
        <v>87</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147</v>
      </c>
      <c r="B15" s="184"/>
      <c r="C15" s="167"/>
      <c r="D15" s="217"/>
      <c r="E15" s="218"/>
      <c r="F15" s="185"/>
      <c r="G15" s="111"/>
      <c r="H15" s="111"/>
      <c r="I15" s="112"/>
      <c r="J15" s="111"/>
      <c r="K15" s="111"/>
      <c r="L15" s="25"/>
    </row>
    <row r="16" spans="1:12" ht="14" thickBot="1">
      <c r="A16" s="220" t="s">
        <v>115</v>
      </c>
      <c r="B16" s="221"/>
      <c r="C16" s="222"/>
      <c r="D16" s="223"/>
      <c r="E16" s="224"/>
      <c r="F16" s="225"/>
      <c r="G16" s="111"/>
      <c r="H16" s="111"/>
      <c r="I16" s="112"/>
      <c r="J16" s="111"/>
      <c r="K16" s="111"/>
      <c r="L16" s="25"/>
    </row>
    <row r="17" spans="1:12">
      <c r="A17" s="143" t="s">
        <v>94</v>
      </c>
      <c r="B17" s="144"/>
      <c r="C17" s="145"/>
      <c r="D17" s="146"/>
      <c r="E17" s="147"/>
      <c r="F17" s="148"/>
      <c r="G17" s="111"/>
      <c r="H17" s="111"/>
      <c r="I17" s="112"/>
      <c r="J17" s="111"/>
      <c r="K17" s="111"/>
      <c r="L17" s="25"/>
    </row>
    <row r="18" spans="1:12" ht="20" customHeight="1">
      <c r="A18" s="215" t="s">
        <v>111</v>
      </c>
      <c r="B18" s="216"/>
      <c r="C18" s="197">
        <v>19</v>
      </c>
      <c r="D18" s="198">
        <v>975</v>
      </c>
      <c r="E18" s="198">
        <f>C18*D18</f>
        <v>18525</v>
      </c>
      <c r="F18" s="200"/>
      <c r="G18" s="111"/>
      <c r="H18" s="111"/>
      <c r="I18" s="112"/>
      <c r="J18" s="111"/>
      <c r="K18" s="111"/>
      <c r="L18" s="25"/>
    </row>
    <row r="19" spans="1:12" ht="20" customHeight="1">
      <c r="A19" s="215" t="s">
        <v>112</v>
      </c>
      <c r="B19" s="216"/>
      <c r="C19" s="197">
        <v>3</v>
      </c>
      <c r="D19" s="198">
        <v>975</v>
      </c>
      <c r="E19" s="198">
        <f>C19*D19</f>
        <v>2925</v>
      </c>
      <c r="F19" s="200"/>
      <c r="G19" s="111"/>
      <c r="H19" s="111"/>
      <c r="I19" s="112"/>
      <c r="J19" s="111"/>
      <c r="K19" s="111"/>
      <c r="L19" s="25"/>
    </row>
    <row r="20" spans="1:12" ht="20" customHeight="1">
      <c r="A20" s="215" t="s">
        <v>113</v>
      </c>
      <c r="B20" s="216"/>
      <c r="C20" s="197">
        <v>4</v>
      </c>
      <c r="D20" s="198">
        <v>975</v>
      </c>
      <c r="E20" s="198">
        <f>C20*D20</f>
        <v>3900</v>
      </c>
      <c r="F20" s="200"/>
      <c r="G20" s="111"/>
      <c r="H20" s="111"/>
      <c r="I20" s="112"/>
      <c r="J20" s="111"/>
      <c r="K20" s="111"/>
      <c r="L20" s="25"/>
    </row>
    <row r="21" spans="1:12" ht="20" customHeight="1">
      <c r="A21" s="215" t="s">
        <v>114</v>
      </c>
      <c r="B21" s="216"/>
      <c r="C21" s="197">
        <v>1</v>
      </c>
      <c r="D21" s="198">
        <v>975</v>
      </c>
      <c r="E21" s="198">
        <f>C21*D21</f>
        <v>975</v>
      </c>
      <c r="F21" s="200"/>
      <c r="G21" s="111"/>
      <c r="H21" s="111"/>
      <c r="I21" s="112"/>
      <c r="J21" s="111"/>
      <c r="K21" s="111"/>
      <c r="L21" s="25"/>
    </row>
    <row r="22" spans="1:12" ht="23" customHeight="1">
      <c r="A22" s="268" t="s">
        <v>103</v>
      </c>
      <c r="B22" s="269"/>
      <c r="C22" s="197"/>
      <c r="D22" s="198"/>
      <c r="E22" s="198"/>
      <c r="F22" s="200"/>
    </row>
    <row r="23" spans="1:12" ht="20" customHeight="1">
      <c r="A23" s="215" t="s">
        <v>111</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107</v>
      </c>
      <c r="B25" s="153"/>
      <c r="C25" s="154"/>
      <c r="D25" s="155"/>
      <c r="E25" s="155">
        <f>SUM(E18:E23)</f>
        <v>30243.85</v>
      </c>
      <c r="F25" s="156">
        <f>E25</f>
        <v>30243.85</v>
      </c>
      <c r="G25" s="111"/>
      <c r="H25" s="111"/>
      <c r="I25" s="112"/>
      <c r="J25" s="111"/>
      <c r="K25" s="111"/>
      <c r="L25" s="25"/>
    </row>
    <row r="26" spans="1:12" customFormat="1" ht="17" customHeight="1">
      <c r="A26" s="238" t="s">
        <v>203</v>
      </c>
      <c r="B26" s="239"/>
      <c r="C26" s="239"/>
      <c r="D26" s="239"/>
      <c r="E26" s="240">
        <f>-(E25*0.45)</f>
        <v>-13609.7325</v>
      </c>
      <c r="F26" s="240">
        <f>E26</f>
        <v>-13609.7325</v>
      </c>
    </row>
    <row r="27" spans="1:12">
      <c r="A27" s="152" t="s">
        <v>206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95</v>
      </c>
      <c r="B29" s="144"/>
      <c r="C29" s="145"/>
      <c r="D29" s="146"/>
      <c r="E29" s="147"/>
      <c r="F29" s="148"/>
      <c r="G29" s="111"/>
      <c r="H29" s="111"/>
      <c r="I29" s="112"/>
      <c r="J29" s="111"/>
      <c r="K29" s="111"/>
      <c r="L29" s="25"/>
    </row>
    <row r="30" spans="1:12" ht="20" customHeight="1">
      <c r="A30" s="215" t="s">
        <v>111</v>
      </c>
      <c r="B30" s="216"/>
      <c r="C30" s="197">
        <v>10</v>
      </c>
      <c r="D30" s="198">
        <v>1567.54</v>
      </c>
      <c r="E30" s="198">
        <f>C30*D30</f>
        <v>15675.4</v>
      </c>
      <c r="F30" s="200"/>
      <c r="G30" s="111"/>
      <c r="H30" s="111"/>
      <c r="I30" s="112"/>
      <c r="J30" s="111"/>
      <c r="K30" s="111"/>
      <c r="L30" s="25"/>
    </row>
    <row r="31" spans="1:12" ht="20" customHeight="1">
      <c r="A31" s="215" t="s">
        <v>114</v>
      </c>
      <c r="B31" s="216"/>
      <c r="C31" s="197">
        <v>1</v>
      </c>
      <c r="D31" s="198">
        <v>1567.54</v>
      </c>
      <c r="E31" s="198">
        <f>C31*D31</f>
        <v>1567.54</v>
      </c>
      <c r="F31" s="200"/>
      <c r="G31" s="111"/>
      <c r="H31" s="111"/>
      <c r="I31" s="112"/>
      <c r="J31" s="111"/>
      <c r="K31" s="111"/>
      <c r="L31" s="25"/>
    </row>
    <row r="32" spans="1:12" ht="20" customHeight="1">
      <c r="A32" s="268" t="s">
        <v>103</v>
      </c>
      <c r="B32" s="269"/>
      <c r="C32" s="197">
        <v>0</v>
      </c>
      <c r="D32" s="198">
        <v>0</v>
      </c>
      <c r="E32" s="198">
        <f t="shared" ref="E32" si="0">C32*D32</f>
        <v>0</v>
      </c>
      <c r="F32" s="200"/>
    </row>
    <row r="33" spans="1:12" ht="20" customHeight="1">
      <c r="A33" s="215" t="s">
        <v>113</v>
      </c>
      <c r="B33" s="216"/>
      <c r="C33" s="197">
        <v>4</v>
      </c>
      <c r="D33" s="198">
        <v>783.77</v>
      </c>
      <c r="E33" s="198">
        <f>C33*D33</f>
        <v>3135.08</v>
      </c>
      <c r="F33" s="200"/>
      <c r="G33" s="111"/>
      <c r="H33" s="111"/>
      <c r="I33" s="112"/>
      <c r="J33" s="111"/>
      <c r="K33" s="111"/>
      <c r="L33" s="25"/>
    </row>
    <row r="34" spans="1:12" ht="20" customHeight="1">
      <c r="A34" s="151"/>
      <c r="B34" s="22"/>
      <c r="E34" s="149"/>
      <c r="F34" s="150"/>
      <c r="G34" s="111"/>
      <c r="H34" s="111"/>
      <c r="I34" s="112"/>
      <c r="J34" s="111"/>
      <c r="K34" s="111"/>
      <c r="L34" s="25"/>
    </row>
    <row r="35" spans="1:12">
      <c r="A35" s="152" t="s">
        <v>30</v>
      </c>
      <c r="B35" s="153"/>
      <c r="C35" s="154"/>
      <c r="D35" s="155"/>
      <c r="E35" s="155">
        <f>SUM(E30:E33)</f>
        <v>20378.019999999997</v>
      </c>
      <c r="F35" s="156">
        <f>E35</f>
        <v>20378.019999999997</v>
      </c>
    </row>
    <row r="36" spans="1:12" customFormat="1" ht="17" customHeight="1">
      <c r="A36" s="238" t="s">
        <v>203</v>
      </c>
      <c r="B36" s="239"/>
      <c r="C36" s="239"/>
      <c r="D36" s="239"/>
      <c r="E36" s="240">
        <f>-(E35*0.45)</f>
        <v>-9170.1089999999986</v>
      </c>
      <c r="F36" s="240">
        <f>E36</f>
        <v>-9170.1089999999986</v>
      </c>
    </row>
    <row r="37" spans="1:12">
      <c r="A37" s="152" t="s">
        <v>207</v>
      </c>
      <c r="B37" s="153"/>
      <c r="C37" s="154"/>
      <c r="D37" s="155"/>
      <c r="E37" s="155">
        <f>E35-E36</f>
        <v>29548.128999999994</v>
      </c>
      <c r="F37" s="156">
        <f>E37</f>
        <v>29548.128999999994</v>
      </c>
      <c r="G37" s="111"/>
      <c r="H37" s="111"/>
      <c r="I37" s="112"/>
      <c r="J37" s="111"/>
      <c r="K37" s="111"/>
      <c r="L37" s="25"/>
    </row>
    <row r="38" spans="1:12">
      <c r="A38" s="137"/>
      <c r="E38" s="149"/>
      <c r="F38" s="150"/>
    </row>
    <row r="39" spans="1:12">
      <c r="A39" s="271" t="s">
        <v>70</v>
      </c>
      <c r="B39" s="272"/>
      <c r="C39" s="273"/>
      <c r="D39" s="273"/>
      <c r="E39" s="273"/>
      <c r="F39" s="274"/>
    </row>
    <row r="40" spans="1:12" ht="14">
      <c r="A40" s="215" t="s">
        <v>111</v>
      </c>
      <c r="B40" s="216"/>
      <c r="C40" s="197">
        <v>15</v>
      </c>
      <c r="D40" s="198">
        <v>1386.67</v>
      </c>
      <c r="E40" s="198">
        <f>C40*D40</f>
        <v>20800.050000000003</v>
      </c>
      <c r="F40" s="200"/>
    </row>
    <row r="41" spans="1:12" ht="20" customHeight="1">
      <c r="A41" s="215" t="s">
        <v>112</v>
      </c>
      <c r="B41" s="216"/>
      <c r="C41" s="197">
        <v>3</v>
      </c>
      <c r="D41" s="198">
        <v>1386.67</v>
      </c>
      <c r="E41" s="198">
        <f>C41*D41</f>
        <v>4160.01</v>
      </c>
      <c r="F41" s="200"/>
      <c r="G41" s="111"/>
      <c r="H41" s="111"/>
      <c r="I41" s="112"/>
      <c r="J41" s="111"/>
      <c r="K41" s="111"/>
      <c r="L41" s="25"/>
    </row>
    <row r="42" spans="1:12" ht="20" customHeight="1">
      <c r="A42" s="215" t="s">
        <v>113</v>
      </c>
      <c r="B42" s="216"/>
      <c r="C42" s="197">
        <v>4</v>
      </c>
      <c r="D42" s="198">
        <v>1386.67</v>
      </c>
      <c r="E42" s="198">
        <f>C42*D42</f>
        <v>5546.68</v>
      </c>
      <c r="F42" s="200"/>
      <c r="G42" s="111"/>
      <c r="H42" s="111"/>
      <c r="I42" s="112"/>
      <c r="J42" s="111"/>
      <c r="K42" s="111"/>
      <c r="L42" s="25"/>
    </row>
    <row r="43" spans="1:12" ht="20" customHeight="1">
      <c r="A43" s="215" t="s">
        <v>114</v>
      </c>
      <c r="B43" s="216"/>
      <c r="C43" s="197">
        <v>1</v>
      </c>
      <c r="D43" s="198">
        <v>1386.67</v>
      </c>
      <c r="E43" s="198">
        <f>C43*D43</f>
        <v>1386.67</v>
      </c>
      <c r="F43" s="200"/>
      <c r="G43" s="111"/>
      <c r="H43" s="111"/>
      <c r="I43" s="112"/>
      <c r="J43" s="111"/>
      <c r="K43" s="111"/>
      <c r="L43" s="25"/>
    </row>
    <row r="44" spans="1:12" ht="20" customHeight="1">
      <c r="A44" s="187"/>
      <c r="B44" s="186"/>
      <c r="C44" s="157"/>
      <c r="D44" s="157"/>
      <c r="E44" s="157"/>
      <c r="F44" s="158"/>
      <c r="G44" s="111"/>
      <c r="H44" s="111"/>
      <c r="I44" s="112"/>
      <c r="J44" s="111"/>
      <c r="K44" s="111"/>
      <c r="L44" s="25"/>
    </row>
    <row r="45" spans="1:12">
      <c r="A45" s="152" t="s">
        <v>69</v>
      </c>
      <c r="B45" s="153"/>
      <c r="C45" s="154"/>
      <c r="D45" s="155"/>
      <c r="E45" s="155">
        <f>SUM(E40:E43)</f>
        <v>31893.410000000003</v>
      </c>
      <c r="F45" s="156">
        <f>E45</f>
        <v>31893.410000000003</v>
      </c>
    </row>
    <row r="46" spans="1:12" customFormat="1" ht="17" customHeight="1">
      <c r="A46" s="238" t="s">
        <v>203</v>
      </c>
      <c r="B46" s="239"/>
      <c r="C46" s="239"/>
      <c r="D46" s="239"/>
      <c r="E46" s="240">
        <f>-(E45*0.45)</f>
        <v>-14352.034500000002</v>
      </c>
      <c r="F46" s="240">
        <f>E46</f>
        <v>-14352.034500000002</v>
      </c>
    </row>
    <row r="47" spans="1:12">
      <c r="A47" s="152" t="s">
        <v>216</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c r="A49" s="271" t="s">
        <v>98</v>
      </c>
      <c r="B49" s="272"/>
      <c r="C49" s="273"/>
      <c r="D49" s="273"/>
      <c r="E49" s="273"/>
      <c r="F49" s="274"/>
    </row>
    <row r="50" spans="1:12" s="21" customFormat="1" ht="14">
      <c r="A50" s="215" t="s">
        <v>111</v>
      </c>
      <c r="B50" s="216"/>
      <c r="C50" s="197">
        <v>15</v>
      </c>
      <c r="D50" s="198">
        <v>975</v>
      </c>
      <c r="E50" s="198">
        <f>C50*D50</f>
        <v>14625</v>
      </c>
      <c r="F50" s="200"/>
      <c r="J50" s="110"/>
      <c r="K50" s="22"/>
      <c r="L50" s="27"/>
    </row>
    <row r="51" spans="1:12" ht="20" customHeight="1">
      <c r="A51" s="215" t="s">
        <v>113</v>
      </c>
      <c r="B51" s="216"/>
      <c r="C51" s="197">
        <v>4</v>
      </c>
      <c r="D51" s="198">
        <v>975</v>
      </c>
      <c r="E51" s="198">
        <f>C51*D51</f>
        <v>3900</v>
      </c>
      <c r="F51" s="200"/>
      <c r="G51" s="111"/>
      <c r="H51" s="111"/>
      <c r="I51" s="112"/>
      <c r="J51" s="111"/>
      <c r="K51" s="111"/>
      <c r="L51" s="25"/>
    </row>
    <row r="52" spans="1:12" ht="20" customHeight="1">
      <c r="A52" s="215" t="s">
        <v>114</v>
      </c>
      <c r="B52" s="216"/>
      <c r="C52" s="197">
        <v>1</v>
      </c>
      <c r="D52" s="198">
        <v>975</v>
      </c>
      <c r="E52" s="198">
        <f>C52*D52</f>
        <v>975</v>
      </c>
      <c r="F52" s="200"/>
      <c r="G52" s="111"/>
      <c r="H52" s="111"/>
      <c r="I52" s="112"/>
      <c r="J52" s="111"/>
      <c r="K52" s="111"/>
      <c r="L52" s="25"/>
    </row>
    <row r="53" spans="1:12" ht="20" customHeight="1">
      <c r="A53" s="137"/>
      <c r="C53" s="160"/>
      <c r="D53" s="149"/>
      <c r="E53" s="149"/>
      <c r="F53" s="150"/>
      <c r="G53" s="111"/>
      <c r="H53" s="111"/>
      <c r="I53" s="112"/>
      <c r="J53" s="111"/>
      <c r="K53" s="111"/>
      <c r="L53" s="25"/>
    </row>
    <row r="54" spans="1:12" ht="20" customHeight="1">
      <c r="A54" s="152" t="s">
        <v>104</v>
      </c>
      <c r="B54" s="153"/>
      <c r="C54" s="154"/>
      <c r="D54" s="155"/>
      <c r="E54" s="155">
        <f>SUM(E50:E52)</f>
        <v>19500</v>
      </c>
      <c r="F54" s="156">
        <f>E54</f>
        <v>19500</v>
      </c>
      <c r="G54" s="111"/>
      <c r="H54" s="111"/>
      <c r="I54" s="112"/>
      <c r="J54" s="111"/>
      <c r="K54" s="111"/>
      <c r="L54" s="25"/>
    </row>
    <row r="55" spans="1:12" customFormat="1" ht="17" customHeight="1">
      <c r="A55" s="238" t="s">
        <v>203</v>
      </c>
      <c r="B55" s="239"/>
      <c r="C55" s="239"/>
      <c r="D55" s="239"/>
      <c r="E55" s="240">
        <f>-(E54*0.45)</f>
        <v>-8775</v>
      </c>
      <c r="F55" s="240">
        <f>E55</f>
        <v>-8775</v>
      </c>
    </row>
    <row r="56" spans="1:12">
      <c r="A56" s="152" t="s">
        <v>211</v>
      </c>
      <c r="B56" s="153"/>
      <c r="C56" s="154"/>
      <c r="D56" s="155"/>
      <c r="E56" s="155">
        <f>E54+E55</f>
        <v>10725</v>
      </c>
      <c r="F56" s="156">
        <f>E56</f>
        <v>10725</v>
      </c>
      <c r="G56" s="111"/>
      <c r="H56" s="111"/>
      <c r="I56" s="112"/>
      <c r="J56" s="111"/>
      <c r="K56" s="111"/>
      <c r="L56" s="25"/>
    </row>
    <row r="57" spans="1:12" ht="18" customHeight="1">
      <c r="A57" s="137"/>
      <c r="C57" s="160"/>
      <c r="D57" s="149"/>
      <c r="E57" s="149"/>
      <c r="F57" s="150"/>
    </row>
    <row r="58" spans="1:12" ht="20" customHeight="1">
      <c r="A58" s="271" t="s">
        <v>100</v>
      </c>
      <c r="B58" s="272"/>
      <c r="C58" s="273"/>
      <c r="D58" s="273"/>
      <c r="E58" s="273"/>
      <c r="F58" s="274"/>
      <c r="G58" s="111"/>
      <c r="H58" s="111"/>
      <c r="I58" s="112"/>
      <c r="J58" s="111"/>
      <c r="K58" s="111"/>
      <c r="L58" s="25"/>
    </row>
    <row r="59" spans="1:12" s="21" customFormat="1" ht="14">
      <c r="A59" s="215" t="s">
        <v>111</v>
      </c>
      <c r="B59" s="216"/>
      <c r="C59" s="197">
        <v>8</v>
      </c>
      <c r="D59" s="198">
        <v>1386.67</v>
      </c>
      <c r="E59" s="198">
        <f>C59*D59</f>
        <v>11093.36</v>
      </c>
      <c r="F59" s="200"/>
      <c r="J59" s="110"/>
      <c r="K59" s="22"/>
      <c r="L59" s="27"/>
    </row>
    <row r="60" spans="1:12" s="21" customFormat="1" ht="14">
      <c r="A60" s="215" t="s">
        <v>113</v>
      </c>
      <c r="B60" s="216"/>
      <c r="C60" s="197">
        <v>4</v>
      </c>
      <c r="D60" s="198">
        <v>1386.67</v>
      </c>
      <c r="E60" s="198">
        <f>C60*D60</f>
        <v>5546.68</v>
      </c>
      <c r="F60" s="200"/>
      <c r="J60" s="110"/>
      <c r="K60" s="22"/>
      <c r="L60" s="27"/>
    </row>
    <row r="61" spans="1:12" s="21" customFormat="1" ht="14">
      <c r="A61" s="215" t="s">
        <v>114</v>
      </c>
      <c r="B61" s="216"/>
      <c r="C61" s="197">
        <v>4</v>
      </c>
      <c r="D61" s="198">
        <v>1386.67</v>
      </c>
      <c r="E61" s="198">
        <f>C61*D61</f>
        <v>5546.68</v>
      </c>
      <c r="F61" s="200"/>
      <c r="J61" s="110"/>
      <c r="K61" s="22"/>
      <c r="L61" s="27"/>
    </row>
    <row r="62" spans="1:12" s="21" customFormat="1">
      <c r="A62" s="268" t="s">
        <v>102</v>
      </c>
      <c r="B62" s="269"/>
      <c r="C62" s="197"/>
      <c r="D62" s="198"/>
      <c r="E62" s="198"/>
      <c r="F62" s="200"/>
      <c r="J62" s="110"/>
      <c r="K62" s="22"/>
      <c r="L62" s="27"/>
    </row>
    <row r="63" spans="1:12" ht="20" customHeight="1">
      <c r="A63" s="215" t="s">
        <v>113</v>
      </c>
      <c r="B63" s="216"/>
      <c r="C63" s="197">
        <v>4</v>
      </c>
      <c r="D63" s="198">
        <v>783.77</v>
      </c>
      <c r="E63" s="198">
        <f>C63*D63</f>
        <v>3135.08</v>
      </c>
      <c r="F63" s="200"/>
      <c r="G63" s="111"/>
      <c r="H63" s="111"/>
      <c r="I63" s="112"/>
      <c r="J63" s="111"/>
      <c r="K63" s="111"/>
      <c r="L63" s="25"/>
    </row>
    <row r="64" spans="1:12" ht="20" customHeight="1">
      <c r="A64" s="137"/>
      <c r="C64" s="160"/>
      <c r="D64" s="149"/>
      <c r="E64" s="149"/>
      <c r="F64" s="150"/>
      <c r="G64" s="111"/>
      <c r="H64" s="111"/>
      <c r="I64" s="112"/>
      <c r="J64" s="111"/>
      <c r="K64" s="111"/>
      <c r="L64" s="25"/>
    </row>
    <row r="65" spans="1:12" ht="20" customHeight="1">
      <c r="A65" s="152" t="s">
        <v>105</v>
      </c>
      <c r="B65" s="153"/>
      <c r="C65" s="154"/>
      <c r="D65" s="155"/>
      <c r="E65" s="155">
        <f>SUM(E59:E63)</f>
        <v>25321.800000000003</v>
      </c>
      <c r="F65" s="156">
        <f>E65</f>
        <v>25321.800000000003</v>
      </c>
      <c r="G65" s="111"/>
      <c r="H65" s="111"/>
      <c r="I65" s="112"/>
      <c r="J65" s="111"/>
      <c r="K65" s="111"/>
      <c r="L65" s="25"/>
    </row>
    <row r="66" spans="1:12" customFormat="1" ht="17" customHeight="1">
      <c r="A66" s="238" t="s">
        <v>203</v>
      </c>
      <c r="B66" s="239"/>
      <c r="C66" s="239"/>
      <c r="D66" s="239"/>
      <c r="E66" s="240">
        <f>-(E65*0.45)</f>
        <v>-11394.810000000001</v>
      </c>
      <c r="F66" s="240">
        <f>E66</f>
        <v>-11394.810000000001</v>
      </c>
    </row>
    <row r="67" spans="1:12">
      <c r="A67" s="152" t="s">
        <v>213</v>
      </c>
      <c r="B67" s="153"/>
      <c r="C67" s="154"/>
      <c r="D67" s="155"/>
      <c r="E67" s="155">
        <f>E65+E66</f>
        <v>13926.990000000002</v>
      </c>
      <c r="F67" s="156">
        <f>E67</f>
        <v>13926.990000000002</v>
      </c>
      <c r="G67" s="111"/>
      <c r="H67" s="111"/>
      <c r="I67" s="112"/>
      <c r="J67" s="111"/>
      <c r="K67" s="111"/>
      <c r="L67" s="25"/>
    </row>
    <row r="68" spans="1:12" s="21" customFormat="1" ht="15" customHeight="1">
      <c r="A68" s="137"/>
      <c r="B68" s="20"/>
      <c r="C68" s="160"/>
      <c r="D68" s="149"/>
      <c r="E68" s="149"/>
      <c r="F68" s="150"/>
      <c r="J68" s="110"/>
      <c r="K68" s="22"/>
      <c r="L68" s="27"/>
    </row>
    <row r="69" spans="1:12" ht="14" customHeight="1">
      <c r="A69" s="165"/>
      <c r="B69" s="166"/>
      <c r="C69" s="167"/>
      <c r="D69" s="168"/>
      <c r="E69" s="168"/>
      <c r="F69" s="169"/>
      <c r="G69" s="111"/>
      <c r="H69" s="111"/>
      <c r="I69" s="112"/>
      <c r="J69" s="111"/>
      <c r="K69" s="111"/>
      <c r="L69" s="25"/>
    </row>
    <row r="70" spans="1:12" ht="20" customHeight="1">
      <c r="A70" s="143" t="s">
        <v>165</v>
      </c>
      <c r="B70" s="144"/>
      <c r="C70" s="145"/>
      <c r="D70" s="146"/>
      <c r="E70" s="147"/>
      <c r="F70" s="148"/>
      <c r="G70" s="111"/>
      <c r="H70" s="111"/>
      <c r="I70" s="112"/>
      <c r="J70" s="111"/>
      <c r="K70" s="111"/>
      <c r="L70" s="25"/>
    </row>
    <row r="71" spans="1:12" s="21" customFormat="1" ht="22" customHeight="1">
      <c r="A71" s="215" t="s">
        <v>111</v>
      </c>
      <c r="B71" s="216"/>
      <c r="C71" s="197">
        <v>11</v>
      </c>
      <c r="D71" s="198">
        <v>783.77</v>
      </c>
      <c r="E71" s="198">
        <f>C71*D71</f>
        <v>8621.4699999999993</v>
      </c>
      <c r="F71" s="200"/>
      <c r="J71" s="110"/>
      <c r="K71" s="22"/>
      <c r="L71" s="27"/>
    </row>
    <row r="72" spans="1:12" ht="20" customHeight="1">
      <c r="A72" s="215" t="s">
        <v>113</v>
      </c>
      <c r="B72" s="216"/>
      <c r="C72" s="197">
        <v>4</v>
      </c>
      <c r="D72" s="198">
        <v>783.77</v>
      </c>
      <c r="E72" s="198">
        <f>C72*D72</f>
        <v>3135.08</v>
      </c>
      <c r="F72" s="200"/>
      <c r="G72" s="111"/>
      <c r="H72" s="111"/>
      <c r="I72" s="112"/>
      <c r="J72" s="111"/>
      <c r="K72" s="111"/>
      <c r="L72" s="25"/>
    </row>
    <row r="73" spans="1:12" s="21" customFormat="1" ht="14">
      <c r="A73" s="215" t="s">
        <v>114</v>
      </c>
      <c r="B73" s="216"/>
      <c r="C73" s="197">
        <v>4</v>
      </c>
      <c r="D73" s="198">
        <v>783.77</v>
      </c>
      <c r="E73" s="198">
        <f>C73*D73</f>
        <v>3135.08</v>
      </c>
      <c r="F73" s="200"/>
      <c r="J73" s="110"/>
      <c r="K73" s="22"/>
      <c r="L73" s="27"/>
    </row>
    <row r="74" spans="1:12">
      <c r="A74" s="137"/>
      <c r="F74" s="150"/>
    </row>
    <row r="75" spans="1:12">
      <c r="A75" s="152" t="s">
        <v>74</v>
      </c>
      <c r="B75" s="153"/>
      <c r="C75" s="154"/>
      <c r="D75" s="155"/>
      <c r="E75" s="155">
        <f>SUM(E71:E73)</f>
        <v>14891.63</v>
      </c>
      <c r="F75" s="156">
        <f>E75</f>
        <v>14891.63</v>
      </c>
    </row>
    <row r="76" spans="1:12" customFormat="1" ht="17" customHeight="1">
      <c r="A76" s="238" t="s">
        <v>203</v>
      </c>
      <c r="B76" s="239"/>
      <c r="C76" s="239"/>
      <c r="D76" s="239"/>
      <c r="E76" s="240">
        <f>-(E75*0.45)</f>
        <v>-6701.2334999999994</v>
      </c>
      <c r="F76" s="240">
        <f>E76</f>
        <v>-6701.2334999999994</v>
      </c>
    </row>
    <row r="77" spans="1:12">
      <c r="A77" s="152" t="s">
        <v>215</v>
      </c>
      <c r="B77" s="153"/>
      <c r="C77" s="154"/>
      <c r="D77" s="155"/>
      <c r="E77" s="155">
        <f>E75+E76</f>
        <v>8190.3964999999998</v>
      </c>
      <c r="F77" s="156">
        <f>E77</f>
        <v>8190.3964999999998</v>
      </c>
      <c r="G77" s="111"/>
      <c r="H77" s="111"/>
      <c r="I77" s="112"/>
      <c r="J77" s="111"/>
      <c r="K77" s="111"/>
      <c r="L77" s="25"/>
    </row>
    <row r="78" spans="1:12">
      <c r="A78" s="165"/>
      <c r="B78" s="166"/>
      <c r="C78" s="167"/>
      <c r="D78" s="168"/>
      <c r="E78" s="168"/>
      <c r="F78" s="169"/>
    </row>
    <row r="79" spans="1:12" ht="14" thickBot="1">
      <c r="A79" s="22"/>
      <c r="B79" s="188"/>
      <c r="C79" s="189"/>
      <c r="D79" s="190"/>
      <c r="E79" s="190"/>
      <c r="F79" s="191"/>
    </row>
    <row r="80" spans="1:12" ht="14" thickBot="1">
      <c r="A80" s="220" t="s">
        <v>149</v>
      </c>
      <c r="B80" s="221"/>
      <c r="C80" s="222"/>
      <c r="D80" s="223"/>
      <c r="E80" s="224"/>
      <c r="F80" s="225"/>
      <c r="G80" s="111"/>
      <c r="H80" s="111"/>
      <c r="I80" s="112"/>
      <c r="J80" s="111"/>
      <c r="K80" s="111"/>
      <c r="L80" s="25"/>
    </row>
    <row r="81" spans="1:12">
      <c r="A81" s="226" t="s">
        <v>116</v>
      </c>
      <c r="B81" s="227"/>
      <c r="C81" s="228"/>
      <c r="D81" s="229"/>
      <c r="E81" s="230"/>
      <c r="F81" s="231"/>
      <c r="G81" s="111"/>
      <c r="H81" s="111"/>
      <c r="I81" s="112"/>
      <c r="J81" s="111"/>
      <c r="K81" s="111"/>
      <c r="L81" s="25"/>
    </row>
    <row r="82" spans="1:12" ht="20" customHeight="1">
      <c r="A82" s="236" t="s">
        <v>150</v>
      </c>
      <c r="B82" s="216"/>
      <c r="C82" s="197"/>
      <c r="D82" s="198"/>
      <c r="E82" s="198"/>
      <c r="F82" s="200"/>
      <c r="G82" s="111"/>
      <c r="H82" s="111"/>
      <c r="I82" s="112"/>
      <c r="J82" s="111"/>
      <c r="K82" s="111"/>
      <c r="L82" s="25"/>
    </row>
    <row r="83" spans="1:12" ht="20" customHeight="1">
      <c r="A83" s="215" t="s">
        <v>166</v>
      </c>
      <c r="B83" s="216"/>
      <c r="C83" s="197">
        <v>1</v>
      </c>
      <c r="D83" s="198">
        <v>16994</v>
      </c>
      <c r="E83" s="198">
        <f>C83*D83</f>
        <v>16994</v>
      </c>
      <c r="F83" s="200"/>
      <c r="G83" s="111"/>
      <c r="H83" s="111"/>
      <c r="I83" s="112"/>
      <c r="J83" s="111"/>
      <c r="K83" s="111"/>
      <c r="L83" s="25"/>
    </row>
    <row r="84" spans="1:12" ht="20" customHeight="1">
      <c r="A84" s="215" t="s">
        <v>51</v>
      </c>
      <c r="B84" s="216"/>
      <c r="C84" s="197">
        <v>1</v>
      </c>
      <c r="D84" s="198">
        <v>6178</v>
      </c>
      <c r="E84" s="198">
        <f>C84*D84</f>
        <v>6178</v>
      </c>
      <c r="F84" s="200"/>
      <c r="G84" s="111"/>
      <c r="H84" s="111"/>
      <c r="I84" s="112"/>
      <c r="J84" s="111"/>
      <c r="K84" s="111"/>
      <c r="L84" s="25"/>
    </row>
    <row r="85" spans="1:12" ht="20" customHeight="1">
      <c r="A85" s="236" t="s">
        <v>151</v>
      </c>
      <c r="B85" s="216"/>
      <c r="C85" s="197"/>
      <c r="D85" s="198"/>
      <c r="E85" s="198"/>
      <c r="F85" s="200"/>
      <c r="G85" s="111"/>
      <c r="H85" s="111"/>
      <c r="I85" s="112"/>
      <c r="J85" s="111"/>
      <c r="K85" s="111"/>
      <c r="L85" s="25"/>
    </row>
    <row r="86" spans="1:12" ht="20" customHeight="1">
      <c r="A86" s="215" t="s">
        <v>219</v>
      </c>
      <c r="B86" s="216"/>
      <c r="C86" s="197">
        <v>0</v>
      </c>
      <c r="D86" s="198">
        <v>0</v>
      </c>
      <c r="E86" s="198">
        <f t="shared" ref="E86:E89" si="1">C86*D86</f>
        <v>0</v>
      </c>
      <c r="F86" s="200"/>
      <c r="G86" s="111"/>
      <c r="H86" s="111"/>
      <c r="I86" s="112"/>
      <c r="J86" s="111"/>
      <c r="K86" s="111"/>
      <c r="L86" s="25"/>
    </row>
    <row r="87" spans="1:12" ht="20" customHeight="1">
      <c r="A87" s="215" t="s">
        <v>252</v>
      </c>
      <c r="B87" s="216"/>
      <c r="C87" s="197">
        <v>1</v>
      </c>
      <c r="D87" s="198">
        <v>27131.34</v>
      </c>
      <c r="E87" s="198">
        <f t="shared" si="1"/>
        <v>27131.34</v>
      </c>
      <c r="F87" s="200"/>
      <c r="G87" s="111"/>
      <c r="H87" s="111"/>
      <c r="I87" s="112"/>
      <c r="J87" s="111"/>
      <c r="K87" s="111"/>
      <c r="L87" s="25"/>
    </row>
    <row r="88" spans="1:12" ht="20" customHeight="1">
      <c r="A88" s="215" t="s">
        <v>253</v>
      </c>
      <c r="B88" s="216"/>
      <c r="C88" s="197">
        <v>1</v>
      </c>
      <c r="D88" s="198">
        <v>6782.83</v>
      </c>
      <c r="E88" s="198">
        <f t="shared" si="1"/>
        <v>6782.83</v>
      </c>
      <c r="F88" s="200"/>
      <c r="G88" s="111"/>
      <c r="H88" s="111"/>
      <c r="I88" s="112"/>
      <c r="J88" s="111"/>
      <c r="K88" s="111"/>
      <c r="L88" s="25"/>
    </row>
    <row r="89" spans="1:12" ht="20" customHeight="1">
      <c r="A89" s="215" t="s">
        <v>254</v>
      </c>
      <c r="B89" s="216"/>
      <c r="C89" s="197">
        <v>1</v>
      </c>
      <c r="D89" s="198">
        <v>6782.83</v>
      </c>
      <c r="E89" s="198">
        <f t="shared" si="1"/>
        <v>6782.83</v>
      </c>
      <c r="F89" s="200"/>
      <c r="G89" s="111"/>
      <c r="H89" s="111"/>
      <c r="I89" s="112"/>
      <c r="J89" s="111"/>
      <c r="K89" s="111"/>
      <c r="L89" s="25"/>
    </row>
    <row r="90" spans="1:12">
      <c r="A90" s="161"/>
      <c r="B90" s="184"/>
      <c r="D90" s="149"/>
      <c r="E90" s="149"/>
      <c r="F90" s="185"/>
      <c r="G90" s="111"/>
      <c r="H90" s="111"/>
      <c r="I90" s="112"/>
      <c r="J90" s="111"/>
      <c r="K90" s="111"/>
      <c r="L90" s="25"/>
    </row>
    <row r="91" spans="1:12">
      <c r="A91" s="152" t="s">
        <v>119</v>
      </c>
      <c r="B91" s="153"/>
      <c r="C91" s="154"/>
      <c r="D91" s="155"/>
      <c r="E91" s="155">
        <f>SUM(E82:E89)</f>
        <v>63869</v>
      </c>
      <c r="F91" s="156">
        <f>E91</f>
        <v>63869</v>
      </c>
      <c r="G91" s="111"/>
      <c r="H91" s="111"/>
      <c r="I91" s="112"/>
      <c r="J91" s="111"/>
      <c r="K91" s="111"/>
      <c r="L91" s="25"/>
    </row>
    <row r="92" spans="1:12">
      <c r="A92" s="161"/>
      <c r="B92" s="184"/>
      <c r="C92" s="167"/>
      <c r="D92" s="149"/>
      <c r="E92" s="149"/>
      <c r="F92" s="185"/>
      <c r="G92" s="111"/>
      <c r="H92" s="111"/>
      <c r="I92" s="112"/>
      <c r="J92" s="111"/>
      <c r="K92" s="111"/>
      <c r="L92" s="25"/>
    </row>
    <row r="93" spans="1:12">
      <c r="A93" s="226" t="s">
        <v>117</v>
      </c>
      <c r="B93" s="227"/>
      <c r="C93" s="228"/>
      <c r="D93" s="229"/>
      <c r="E93" s="230"/>
      <c r="F93" s="231"/>
      <c r="G93" s="111"/>
      <c r="H93" s="111"/>
      <c r="I93" s="112"/>
      <c r="J93" s="111"/>
      <c r="K93" s="111"/>
      <c r="L93" s="25"/>
    </row>
    <row r="94" spans="1:12" ht="20" customHeight="1">
      <c r="A94" s="236" t="s">
        <v>152</v>
      </c>
      <c r="B94" s="216"/>
      <c r="C94" s="197"/>
      <c r="D94" s="198"/>
      <c r="E94" s="198"/>
      <c r="F94" s="200"/>
      <c r="G94" s="111"/>
      <c r="H94" s="111"/>
      <c r="I94" s="112"/>
      <c r="J94" s="111"/>
      <c r="K94" s="111"/>
      <c r="L94" s="25"/>
    </row>
    <row r="95" spans="1:12" ht="33" customHeight="1">
      <c r="A95" s="215" t="s">
        <v>198</v>
      </c>
      <c r="B95" s="216"/>
      <c r="C95" s="197">
        <v>800</v>
      </c>
      <c r="D95" s="198">
        <v>64.84</v>
      </c>
      <c r="E95" s="198">
        <f>C95*D95</f>
        <v>51872</v>
      </c>
      <c r="F95" s="200"/>
      <c r="G95" s="111"/>
      <c r="H95" s="111"/>
      <c r="I95" s="112"/>
      <c r="J95" s="111"/>
      <c r="K95" s="111"/>
      <c r="L95" s="25"/>
    </row>
    <row r="96" spans="1:12" ht="20" customHeight="1">
      <c r="A96" s="293" t="s">
        <v>153</v>
      </c>
      <c r="B96" s="294"/>
      <c r="C96" s="197"/>
      <c r="D96" s="198"/>
      <c r="E96" s="198"/>
      <c r="F96" s="200"/>
    </row>
    <row r="97" spans="1:12" ht="20" customHeight="1">
      <c r="A97" s="215" t="s">
        <v>201</v>
      </c>
      <c r="B97" s="216"/>
      <c r="C97" s="197">
        <v>800</v>
      </c>
      <c r="D97" s="198">
        <v>24.02</v>
      </c>
      <c r="E97" s="198">
        <f>C97*D97</f>
        <v>19216</v>
      </c>
      <c r="F97" s="200"/>
      <c r="G97" s="111"/>
      <c r="H97" s="111"/>
      <c r="I97" s="112"/>
      <c r="J97" s="111"/>
      <c r="K97" s="111"/>
      <c r="L97" s="25"/>
    </row>
    <row r="98" spans="1:12" ht="20" customHeight="1">
      <c r="A98" s="215"/>
      <c r="B98" s="216"/>
      <c r="C98" s="197"/>
      <c r="D98" s="198"/>
      <c r="E98" s="198"/>
      <c r="F98" s="200"/>
      <c r="G98" s="111"/>
      <c r="H98" s="111"/>
      <c r="I98" s="112"/>
      <c r="J98" s="111"/>
      <c r="K98" s="111"/>
      <c r="L98" s="25"/>
    </row>
    <row r="99" spans="1:12">
      <c r="A99" s="151"/>
      <c r="B99" s="22"/>
      <c r="E99" s="149"/>
      <c r="F99" s="150"/>
    </row>
    <row r="100" spans="1:12">
      <c r="A100" s="152" t="s">
        <v>120</v>
      </c>
      <c r="B100" s="153"/>
      <c r="C100" s="154"/>
      <c r="D100" s="155"/>
      <c r="E100" s="155">
        <f>SUM(E94:E98)</f>
        <v>71088</v>
      </c>
      <c r="F100" s="156">
        <f>E100</f>
        <v>71088</v>
      </c>
    </row>
    <row r="101" spans="1:12">
      <c r="A101" s="137"/>
      <c r="E101" s="149"/>
      <c r="F101" s="150"/>
    </row>
    <row r="102" spans="1:12">
      <c r="A102" s="289" t="s">
        <v>121</v>
      </c>
      <c r="B102" s="290"/>
      <c r="C102" s="291"/>
      <c r="D102" s="291"/>
      <c r="E102" s="291"/>
      <c r="F102" s="292"/>
    </row>
    <row r="103" spans="1:12" ht="20" customHeight="1">
      <c r="A103" s="236" t="s">
        <v>154</v>
      </c>
      <c r="B103" s="216"/>
      <c r="C103" s="197"/>
      <c r="D103" s="198"/>
      <c r="E103" s="198"/>
      <c r="F103" s="200"/>
      <c r="G103" s="111"/>
      <c r="H103" s="111"/>
      <c r="I103" s="112"/>
      <c r="J103" s="111"/>
      <c r="K103" s="111"/>
      <c r="L103" s="25"/>
    </row>
    <row r="104" spans="1:12" ht="20" customHeight="1">
      <c r="A104" s="215" t="s">
        <v>156</v>
      </c>
      <c r="B104" s="216"/>
      <c r="C104" s="197">
        <v>1</v>
      </c>
      <c r="D104" s="198">
        <v>3500</v>
      </c>
      <c r="E104" s="198">
        <f>C104*D104</f>
        <v>3500</v>
      </c>
      <c r="F104" s="200"/>
      <c r="G104" s="111"/>
      <c r="H104" s="111"/>
      <c r="I104" s="112"/>
      <c r="J104" s="111"/>
      <c r="K104" s="111"/>
      <c r="L104" s="25"/>
    </row>
    <row r="105" spans="1:12" ht="20" customHeight="1">
      <c r="A105" s="236" t="s">
        <v>155</v>
      </c>
      <c r="B105" s="216"/>
      <c r="C105" s="197"/>
      <c r="D105" s="198"/>
      <c r="E105" s="198"/>
      <c r="F105" s="200"/>
      <c r="G105" s="111"/>
      <c r="H105" s="111"/>
      <c r="I105" s="112"/>
      <c r="J105" s="111"/>
      <c r="K105" s="111"/>
      <c r="L105" s="25"/>
    </row>
    <row r="106" spans="1:12" ht="20" customHeight="1">
      <c r="A106" s="215" t="s">
        <v>157</v>
      </c>
      <c r="B106" s="216"/>
      <c r="C106" s="197">
        <v>1</v>
      </c>
      <c r="D106" s="198">
        <v>2250</v>
      </c>
      <c r="E106" s="198">
        <f>C106*D106</f>
        <v>2250</v>
      </c>
      <c r="F106" s="200"/>
      <c r="G106" s="111"/>
      <c r="H106" s="111"/>
      <c r="I106" s="112"/>
      <c r="J106" s="111"/>
      <c r="K106" s="111"/>
      <c r="L106" s="25"/>
    </row>
    <row r="107" spans="1:12">
      <c r="A107" s="187"/>
      <c r="B107" s="186"/>
      <c r="C107" s="157"/>
      <c r="D107" s="157"/>
      <c r="E107" s="157"/>
      <c r="F107" s="158"/>
    </row>
    <row r="108" spans="1:12">
      <c r="A108" s="152" t="s">
        <v>122</v>
      </c>
      <c r="B108" s="153"/>
      <c r="C108" s="154"/>
      <c r="D108" s="155"/>
      <c r="E108" s="155">
        <f>SUM(E103:E106)</f>
        <v>5750</v>
      </c>
      <c r="F108" s="156">
        <f>E108</f>
        <v>5750</v>
      </c>
    </row>
    <row r="109" spans="1:12">
      <c r="A109" s="187"/>
      <c r="B109" s="186"/>
      <c r="C109" s="157"/>
      <c r="D109" s="157"/>
      <c r="E109" s="157"/>
      <c r="F109" s="158"/>
    </row>
    <row r="110" spans="1:12" s="21" customFormat="1">
      <c r="A110" s="289" t="s">
        <v>176</v>
      </c>
      <c r="B110" s="290"/>
      <c r="C110" s="291"/>
      <c r="D110" s="291"/>
      <c r="E110" s="291"/>
      <c r="F110" s="292"/>
      <c r="J110" s="110"/>
      <c r="K110" s="22"/>
      <c r="L110" s="27"/>
    </row>
    <row r="111" spans="1:12" ht="20" customHeight="1">
      <c r="A111" s="215" t="s">
        <v>170</v>
      </c>
      <c r="B111" s="216"/>
      <c r="C111" s="197">
        <v>1</v>
      </c>
      <c r="D111" s="198">
        <v>32400</v>
      </c>
      <c r="E111" s="198">
        <f t="shared" ref="E111:E116" si="2">C111*D111</f>
        <v>32400</v>
      </c>
      <c r="F111" s="200"/>
      <c r="G111" s="111"/>
      <c r="H111" s="111"/>
      <c r="I111" s="112"/>
      <c r="J111" s="111"/>
      <c r="K111" s="111"/>
      <c r="L111" s="25"/>
    </row>
    <row r="112" spans="1:12" ht="20" customHeight="1">
      <c r="A112" s="215" t="s">
        <v>171</v>
      </c>
      <c r="B112" s="216"/>
      <c r="C112" s="197">
        <v>1</v>
      </c>
      <c r="D112" s="198">
        <v>8100</v>
      </c>
      <c r="E112" s="198">
        <f t="shared" si="2"/>
        <v>8100</v>
      </c>
      <c r="F112" s="200"/>
      <c r="G112" s="111"/>
      <c r="H112" s="111"/>
      <c r="I112" s="112"/>
      <c r="J112" s="111"/>
      <c r="K112" s="111"/>
      <c r="L112" s="25"/>
    </row>
    <row r="113" spans="1:12" ht="20" customHeight="1">
      <c r="A113" s="215" t="s">
        <v>172</v>
      </c>
      <c r="B113" s="216"/>
      <c r="C113" s="197">
        <v>1</v>
      </c>
      <c r="D113" s="198">
        <v>16200</v>
      </c>
      <c r="E113" s="198">
        <f t="shared" si="2"/>
        <v>16200</v>
      </c>
      <c r="F113" s="200"/>
      <c r="G113" s="111"/>
      <c r="H113" s="111"/>
      <c r="I113" s="112"/>
      <c r="J113" s="111"/>
      <c r="K113" s="111"/>
      <c r="L113" s="25"/>
    </row>
    <row r="114" spans="1:12" ht="20" customHeight="1">
      <c r="A114" s="215" t="s">
        <v>188</v>
      </c>
      <c r="B114" s="216"/>
      <c r="C114" s="197">
        <v>1</v>
      </c>
      <c r="D114" s="198">
        <v>23300</v>
      </c>
      <c r="E114" s="198">
        <f t="shared" si="2"/>
        <v>23300</v>
      </c>
      <c r="F114" s="200"/>
      <c r="G114" s="111"/>
      <c r="H114" s="111"/>
      <c r="I114" s="112"/>
      <c r="J114" s="111"/>
      <c r="K114" s="111"/>
      <c r="L114" s="25"/>
    </row>
    <row r="115" spans="1:12" ht="20" customHeight="1">
      <c r="A115" s="215" t="s">
        <v>173</v>
      </c>
      <c r="B115" s="216"/>
      <c r="C115" s="197">
        <v>1</v>
      </c>
      <c r="D115" s="198">
        <v>715</v>
      </c>
      <c r="E115" s="198">
        <f t="shared" si="2"/>
        <v>715</v>
      </c>
      <c r="F115" s="200"/>
      <c r="G115" s="111"/>
      <c r="H115" s="111"/>
      <c r="I115" s="112"/>
      <c r="J115" s="111"/>
      <c r="K115" s="111"/>
      <c r="L115" s="25"/>
    </row>
    <row r="116" spans="1:12" ht="20" customHeight="1">
      <c r="A116" s="215" t="s">
        <v>174</v>
      </c>
      <c r="B116" s="216"/>
      <c r="C116" s="197">
        <v>1</v>
      </c>
      <c r="D116" s="198">
        <v>715</v>
      </c>
      <c r="E116" s="198">
        <f t="shared" si="2"/>
        <v>715</v>
      </c>
      <c r="F116" s="200"/>
      <c r="G116" s="111"/>
      <c r="H116" s="111"/>
      <c r="I116" s="112"/>
      <c r="J116" s="111"/>
      <c r="K116" s="111"/>
      <c r="L116" s="25"/>
    </row>
    <row r="117" spans="1:12" ht="20" customHeight="1">
      <c r="A117" s="215" t="s">
        <v>189</v>
      </c>
      <c r="B117" s="216"/>
      <c r="C117" s="197">
        <v>2</v>
      </c>
      <c r="D117" s="198">
        <v>4225</v>
      </c>
      <c r="E117" s="198">
        <f>C117*D117</f>
        <v>8450</v>
      </c>
      <c r="F117" s="200"/>
      <c r="G117" s="111"/>
      <c r="H117" s="111"/>
      <c r="I117" s="112"/>
      <c r="J117" s="111"/>
      <c r="K117" s="111"/>
      <c r="L117" s="25"/>
    </row>
    <row r="118" spans="1:12" ht="20" customHeight="1">
      <c r="A118" s="215" t="s">
        <v>190</v>
      </c>
      <c r="B118" s="216"/>
      <c r="C118" s="197">
        <v>1</v>
      </c>
      <c r="D118" s="198">
        <v>650</v>
      </c>
      <c r="E118" s="198">
        <f>C118*D118</f>
        <v>650</v>
      </c>
      <c r="F118" s="200"/>
      <c r="G118" s="111"/>
      <c r="H118" s="111"/>
      <c r="I118" s="112"/>
      <c r="J118" s="111"/>
      <c r="K118" s="111"/>
      <c r="L118" s="25"/>
    </row>
    <row r="119" spans="1:12" ht="20" customHeight="1">
      <c r="A119" s="215" t="s">
        <v>191</v>
      </c>
      <c r="B119" s="216"/>
      <c r="C119" s="197">
        <v>1</v>
      </c>
      <c r="D119" s="198">
        <v>325</v>
      </c>
      <c r="E119" s="198">
        <f>C119*D119</f>
        <v>325</v>
      </c>
      <c r="F119" s="200"/>
      <c r="G119" s="111"/>
      <c r="H119" s="111"/>
      <c r="I119" s="112"/>
      <c r="J119" s="111"/>
      <c r="K119" s="111"/>
      <c r="L119" s="25"/>
    </row>
    <row r="120" spans="1:12" s="21" customFormat="1">
      <c r="A120" s="137"/>
      <c r="B120" s="20"/>
      <c r="C120" s="160"/>
      <c r="D120" s="149"/>
      <c r="E120" s="149"/>
      <c r="F120" s="150"/>
      <c r="J120" s="110"/>
      <c r="K120" s="22"/>
      <c r="L120" s="27"/>
    </row>
    <row r="121" spans="1:12" s="21" customFormat="1">
      <c r="A121" s="152" t="s">
        <v>123</v>
      </c>
      <c r="B121" s="153"/>
      <c r="C121" s="154"/>
      <c r="D121" s="155"/>
      <c r="E121" s="155">
        <f>SUM(E111:E119)</f>
        <v>90855</v>
      </c>
      <c r="F121" s="156">
        <f>E121</f>
        <v>90855</v>
      </c>
      <c r="J121" s="110"/>
      <c r="K121" s="22"/>
      <c r="L121" s="27"/>
    </row>
    <row r="122" spans="1:12" s="21" customFormat="1">
      <c r="A122" s="137"/>
      <c r="B122" s="20"/>
      <c r="C122" s="160"/>
      <c r="D122" s="149"/>
      <c r="E122" s="149"/>
      <c r="F122" s="150"/>
      <c r="J122" s="110"/>
      <c r="K122" s="22"/>
      <c r="L122" s="27"/>
    </row>
    <row r="123" spans="1:12" s="21" customFormat="1">
      <c r="A123" s="289" t="s">
        <v>177</v>
      </c>
      <c r="B123" s="290"/>
      <c r="C123" s="291"/>
      <c r="D123" s="291"/>
      <c r="E123" s="291"/>
      <c r="F123" s="292"/>
      <c r="J123" s="110"/>
      <c r="K123" s="22"/>
      <c r="L123" s="27"/>
    </row>
    <row r="124" spans="1:12" ht="20" customHeight="1">
      <c r="A124" s="215" t="s">
        <v>175</v>
      </c>
      <c r="B124" s="216"/>
      <c r="C124" s="197">
        <v>1</v>
      </c>
      <c r="D124" s="198">
        <v>1250</v>
      </c>
      <c r="E124" s="198">
        <f t="shared" ref="E124" si="3">C124*D124</f>
        <v>1250</v>
      </c>
      <c r="F124" s="200"/>
      <c r="G124" s="111"/>
      <c r="H124" s="111"/>
      <c r="I124" s="112"/>
      <c r="J124" s="111"/>
      <c r="K124" s="111"/>
      <c r="L124" s="25"/>
    </row>
    <row r="125" spans="1:12" s="21" customFormat="1">
      <c r="A125" s="137"/>
      <c r="B125" s="20"/>
      <c r="C125" s="160"/>
      <c r="D125" s="149"/>
      <c r="E125" s="149"/>
      <c r="F125" s="150"/>
      <c r="J125" s="110"/>
      <c r="K125" s="22"/>
      <c r="L125" s="27"/>
    </row>
    <row r="126" spans="1:12">
      <c r="A126" s="152" t="s">
        <v>124</v>
      </c>
      <c r="B126" s="153"/>
      <c r="C126" s="154"/>
      <c r="D126" s="155"/>
      <c r="E126" s="155">
        <f>SUM(E124:E124)</f>
        <v>1250</v>
      </c>
      <c r="F126" s="156">
        <f>E126</f>
        <v>1250</v>
      </c>
    </row>
    <row r="127" spans="1:12">
      <c r="A127" s="165"/>
      <c r="B127" s="166"/>
      <c r="C127" s="167"/>
      <c r="D127" s="168"/>
      <c r="E127" s="168"/>
      <c r="F127" s="169"/>
    </row>
    <row r="128" spans="1:12">
      <c r="A128" s="226" t="s">
        <v>178</v>
      </c>
      <c r="B128" s="227"/>
      <c r="C128" s="228"/>
      <c r="D128" s="229"/>
      <c r="E128" s="230"/>
      <c r="F128" s="231"/>
    </row>
    <row r="129" spans="1:12" ht="20" customHeight="1">
      <c r="A129" s="215" t="s">
        <v>255</v>
      </c>
      <c r="B129" s="216"/>
      <c r="C129" s="197">
        <v>1</v>
      </c>
      <c r="D129" s="198">
        <v>24000</v>
      </c>
      <c r="E129" s="198">
        <f>C129*D129</f>
        <v>24000</v>
      </c>
      <c r="F129" s="200"/>
      <c r="G129" s="111"/>
      <c r="H129" s="111"/>
      <c r="I129" s="112"/>
      <c r="J129" s="111"/>
      <c r="K129" s="111"/>
      <c r="L129" s="25"/>
    </row>
    <row r="130" spans="1:12">
      <c r="A130" s="137"/>
      <c r="F130" s="150"/>
    </row>
    <row r="131" spans="1:12">
      <c r="A131" s="152" t="s">
        <v>125</v>
      </c>
      <c r="B131" s="153"/>
      <c r="C131" s="154"/>
      <c r="D131" s="155"/>
      <c r="E131" s="155">
        <f>SUM(E129:E129)</f>
        <v>24000</v>
      </c>
      <c r="F131" s="156">
        <f>E131</f>
        <v>24000</v>
      </c>
    </row>
    <row r="132" spans="1:12" s="21" customFormat="1">
      <c r="A132" s="22"/>
      <c r="B132" s="22"/>
      <c r="C132" s="22"/>
      <c r="D132" s="22"/>
      <c r="E132" s="22"/>
      <c r="F132" s="140"/>
      <c r="J132" s="110"/>
      <c r="K132" s="22"/>
      <c r="L132" s="27"/>
    </row>
    <row r="133" spans="1:12">
      <c r="A133" s="226" t="s">
        <v>179</v>
      </c>
      <c r="B133" s="227"/>
      <c r="C133" s="228"/>
      <c r="D133" s="229"/>
      <c r="E133" s="230"/>
      <c r="F133" s="231"/>
    </row>
    <row r="134" spans="1:12" ht="20" customHeight="1">
      <c r="A134" s="236" t="s">
        <v>180</v>
      </c>
      <c r="B134" s="216"/>
      <c r="C134" s="197"/>
      <c r="D134" s="198"/>
      <c r="E134" s="198"/>
      <c r="F134" s="200"/>
      <c r="G134" s="111"/>
      <c r="H134" s="111"/>
      <c r="I134" s="112"/>
      <c r="J134" s="111"/>
      <c r="K134" s="111"/>
      <c r="L134" s="25"/>
    </row>
    <row r="135" spans="1:12" ht="20" customHeight="1">
      <c r="A135" s="215" t="s">
        <v>181</v>
      </c>
      <c r="B135" s="216"/>
      <c r="C135" s="197">
        <v>1</v>
      </c>
      <c r="D135" s="198">
        <v>8000</v>
      </c>
      <c r="E135" s="198">
        <f>C135*D135</f>
        <v>8000</v>
      </c>
      <c r="F135" s="200"/>
      <c r="G135" s="111"/>
      <c r="H135" s="111"/>
      <c r="I135" s="112"/>
      <c r="J135" s="111"/>
      <c r="K135" s="111"/>
      <c r="L135" s="25"/>
    </row>
    <row r="136" spans="1:12" ht="42" customHeight="1">
      <c r="A136" s="215" t="s">
        <v>220</v>
      </c>
      <c r="B136" s="216"/>
      <c r="C136" s="197"/>
      <c r="D136" s="198"/>
      <c r="E136" s="198"/>
      <c r="F136" s="200"/>
      <c r="G136" s="111"/>
      <c r="H136" s="111"/>
      <c r="I136" s="112"/>
      <c r="J136" s="111"/>
      <c r="K136" s="111"/>
      <c r="L136" s="25"/>
    </row>
    <row r="137" spans="1:12">
      <c r="A137" s="137"/>
      <c r="F137" s="150"/>
    </row>
    <row r="138" spans="1:12">
      <c r="A138" s="152" t="s">
        <v>183</v>
      </c>
      <c r="B138" s="153"/>
      <c r="C138" s="154"/>
      <c r="D138" s="155"/>
      <c r="E138" s="155">
        <f>SUM(E134:E136)</f>
        <v>8000</v>
      </c>
      <c r="F138" s="156">
        <f>E138</f>
        <v>8000</v>
      </c>
    </row>
    <row r="139" spans="1:12" customFormat="1"/>
    <row r="140" spans="1:12">
      <c r="A140" s="226" t="s">
        <v>118</v>
      </c>
      <c r="B140" s="227"/>
      <c r="C140" s="228"/>
      <c r="D140" s="229"/>
      <c r="E140" s="230"/>
      <c r="F140" s="231"/>
    </row>
    <row r="141" spans="1:12" ht="20" customHeight="1">
      <c r="A141" s="215" t="s">
        <v>185</v>
      </c>
      <c r="B141" s="216"/>
      <c r="C141" s="197">
        <v>1</v>
      </c>
      <c r="D141" s="198">
        <v>3120</v>
      </c>
      <c r="E141" s="198">
        <f>C141*D141</f>
        <v>3120</v>
      </c>
      <c r="F141" s="200"/>
      <c r="G141" s="111"/>
      <c r="H141" s="111"/>
      <c r="I141" s="112"/>
      <c r="J141" s="111"/>
      <c r="K141" s="111"/>
      <c r="L141" s="25"/>
    </row>
    <row r="142" spans="1:12">
      <c r="A142" s="137"/>
      <c r="F142" s="150"/>
    </row>
    <row r="143" spans="1:12">
      <c r="A143" s="152" t="s">
        <v>126</v>
      </c>
      <c r="B143" s="153"/>
      <c r="C143" s="154"/>
      <c r="D143" s="155"/>
      <c r="E143" s="155">
        <f>SUM(E141:E141)</f>
        <v>3120</v>
      </c>
      <c r="F143" s="156">
        <f>E143</f>
        <v>3120</v>
      </c>
    </row>
    <row r="144" spans="1:12" ht="15" customHeight="1">
      <c r="A144" s="22"/>
      <c r="B144" s="188"/>
      <c r="C144" s="189"/>
      <c r="D144" s="190"/>
      <c r="E144" s="190"/>
      <c r="F144" s="191"/>
      <c r="G144" s="111"/>
      <c r="H144" s="111"/>
      <c r="I144" s="112"/>
      <c r="J144" s="111"/>
      <c r="K144" s="111"/>
      <c r="L144" s="25"/>
    </row>
    <row r="145" spans="1:12">
      <c r="A145" s="226" t="s">
        <v>228</v>
      </c>
      <c r="B145" s="227"/>
      <c r="C145" s="228"/>
      <c r="D145" s="229"/>
      <c r="E145" s="230"/>
      <c r="F145" s="231"/>
    </row>
    <row r="146" spans="1:12" ht="20" customHeight="1">
      <c r="A146" s="215" t="s">
        <v>229</v>
      </c>
      <c r="B146" s="216"/>
      <c r="C146" s="197">
        <v>1</v>
      </c>
      <c r="D146" s="198">
        <v>18750</v>
      </c>
      <c r="E146" s="198">
        <f>C146*D146</f>
        <v>18750</v>
      </c>
      <c r="F146" s="200"/>
      <c r="G146" s="111"/>
      <c r="H146" s="111"/>
      <c r="I146" s="237"/>
      <c r="J146" s="111"/>
      <c r="K146" s="111"/>
      <c r="L146" s="25"/>
    </row>
    <row r="147" spans="1:12">
      <c r="A147" s="137"/>
      <c r="F147" s="150"/>
    </row>
    <row r="148" spans="1:12">
      <c r="A148" s="152" t="s">
        <v>230</v>
      </c>
      <c r="B148" s="153"/>
      <c r="C148" s="154"/>
      <c r="D148" s="155"/>
      <c r="E148" s="155">
        <f>SUM(E146:E146)</f>
        <v>18750</v>
      </c>
      <c r="F148" s="156">
        <f>E148</f>
        <v>18750</v>
      </c>
    </row>
    <row r="149" spans="1:12">
      <c r="A149"/>
      <c r="B149"/>
      <c r="C149"/>
      <c r="D149"/>
      <c r="E149"/>
      <c r="F149"/>
    </row>
    <row r="150" spans="1:12" ht="20" customHeight="1">
      <c r="A150" s="143" t="s">
        <v>52</v>
      </c>
      <c r="B150" s="144"/>
      <c r="C150" s="145"/>
      <c r="D150" s="146"/>
      <c r="E150" s="147"/>
      <c r="F150" s="148"/>
      <c r="G150" s="111"/>
      <c r="H150" s="111"/>
      <c r="I150" s="112"/>
      <c r="J150" s="111"/>
      <c r="K150" s="111"/>
      <c r="L150" s="25"/>
    </row>
    <row r="151" spans="1:12" ht="57" customHeight="1">
      <c r="A151" s="202" t="s">
        <v>88</v>
      </c>
      <c r="B151" s="199"/>
      <c r="C151" s="197">
        <v>0</v>
      </c>
      <c r="D151" s="198">
        <v>0</v>
      </c>
      <c r="E151" s="198">
        <f t="shared" ref="E151:E157" si="4">C151*D151</f>
        <v>0</v>
      </c>
      <c r="F151" s="200"/>
      <c r="G151" s="111"/>
      <c r="H151" s="111"/>
      <c r="I151" s="112"/>
      <c r="J151" s="111"/>
      <c r="K151" s="111"/>
      <c r="L151" s="25"/>
    </row>
    <row r="152" spans="1:12" ht="20" customHeight="1">
      <c r="A152" s="202"/>
      <c r="B152" s="199"/>
      <c r="C152" s="197">
        <v>0</v>
      </c>
      <c r="D152" s="198">
        <v>0</v>
      </c>
      <c r="E152" s="198">
        <f t="shared" si="4"/>
        <v>0</v>
      </c>
      <c r="F152" s="200"/>
      <c r="G152" s="111"/>
      <c r="H152" s="111"/>
      <c r="I152" s="112"/>
      <c r="J152" s="111"/>
      <c r="K152" s="111"/>
      <c r="L152" s="25"/>
    </row>
    <row r="153" spans="1:12">
      <c r="A153" s="202"/>
      <c r="B153" s="199"/>
      <c r="C153" s="197">
        <v>0</v>
      </c>
      <c r="D153" s="198">
        <v>0</v>
      </c>
      <c r="E153" s="198">
        <f t="shared" si="4"/>
        <v>0</v>
      </c>
      <c r="F153" s="200"/>
    </row>
    <row r="154" spans="1:12">
      <c r="A154" s="203"/>
      <c r="B154" s="199"/>
      <c r="C154" s="197">
        <v>0</v>
      </c>
      <c r="D154" s="198">
        <v>0</v>
      </c>
      <c r="E154" s="198">
        <f t="shared" si="4"/>
        <v>0</v>
      </c>
      <c r="F154" s="200"/>
    </row>
    <row r="155" spans="1:12" customFormat="1">
      <c r="A155" s="203"/>
      <c r="B155" s="199"/>
      <c r="C155" s="197">
        <v>0</v>
      </c>
      <c r="D155" s="198">
        <v>0</v>
      </c>
      <c r="E155" s="198">
        <f t="shared" si="4"/>
        <v>0</v>
      </c>
      <c r="F155" s="200"/>
    </row>
    <row r="156" spans="1:12" s="21" customFormat="1">
      <c r="A156" s="202"/>
      <c r="B156" s="199"/>
      <c r="C156" s="197">
        <v>0</v>
      </c>
      <c r="D156" s="198">
        <v>0</v>
      </c>
      <c r="E156" s="198">
        <f t="shared" si="4"/>
        <v>0</v>
      </c>
      <c r="F156" s="200"/>
      <c r="J156" s="110"/>
      <c r="K156" s="22"/>
      <c r="L156" s="27"/>
    </row>
    <row r="157" spans="1:12" s="21" customFormat="1">
      <c r="A157" s="203"/>
      <c r="B157" s="199"/>
      <c r="C157" s="197">
        <v>0</v>
      </c>
      <c r="D157" s="198">
        <v>0</v>
      </c>
      <c r="E157" s="198">
        <f t="shared" si="4"/>
        <v>0</v>
      </c>
      <c r="F157" s="200"/>
      <c r="J157" s="110"/>
      <c r="K157" s="22"/>
      <c r="L157" s="27"/>
    </row>
    <row r="158" spans="1:12" s="21" customFormat="1">
      <c r="A158" s="192"/>
      <c r="B158" s="188"/>
      <c r="C158" s="27"/>
      <c r="D158" s="149"/>
      <c r="E158" s="149"/>
      <c r="F158" s="191"/>
      <c r="J158" s="110"/>
      <c r="K158" s="22"/>
      <c r="L158" s="27"/>
    </row>
    <row r="159" spans="1:12" s="21" customFormat="1">
      <c r="A159" s="152" t="s">
        <v>55</v>
      </c>
      <c r="B159" s="153"/>
      <c r="C159" s="154"/>
      <c r="D159" s="155"/>
      <c r="E159" s="155">
        <f>E151+E152+E153+E154+E155+E156+E157</f>
        <v>0</v>
      </c>
      <c r="F159" s="156">
        <f>E159</f>
        <v>0</v>
      </c>
      <c r="J159" s="110"/>
      <c r="K159" s="22"/>
      <c r="L159" s="27"/>
    </row>
    <row r="160" spans="1:12" s="21" customFormat="1" ht="14" thickBot="1">
      <c r="A160" s="22"/>
      <c r="B160" s="20"/>
      <c r="C160" s="27"/>
      <c r="D160" s="110"/>
      <c r="F160" s="150"/>
      <c r="J160" s="110"/>
      <c r="K160" s="22"/>
      <c r="L160" s="27"/>
    </row>
    <row r="161" spans="1:12" s="21" customFormat="1" ht="15" thickBot="1">
      <c r="A161" s="85" t="s">
        <v>89</v>
      </c>
      <c r="B161" s="129"/>
      <c r="C161" s="126"/>
      <c r="D161" s="86"/>
      <c r="E161" s="116">
        <f>F27+F37+F47+F56+F67+F77</f>
        <v>96566.008500000011</v>
      </c>
      <c r="F161" s="150"/>
      <c r="J161" s="110"/>
      <c r="K161" s="22"/>
      <c r="L161" s="27"/>
    </row>
    <row r="162" spans="1:12" s="21" customFormat="1" ht="15" thickBot="1">
      <c r="A162" s="85" t="s">
        <v>148</v>
      </c>
      <c r="B162" s="129"/>
      <c r="C162" s="126"/>
      <c r="D162" s="86"/>
      <c r="E162" s="116">
        <f>F91+F100+F108+F121+F126+F131+F138+F143+F148</f>
        <v>286682</v>
      </c>
      <c r="F162" s="150"/>
      <c r="J162" s="110"/>
      <c r="K162" s="22"/>
      <c r="L162" s="27"/>
    </row>
    <row r="163" spans="1:12" s="21" customFormat="1" ht="15" thickBot="1">
      <c r="A163" s="196" t="s">
        <v>78</v>
      </c>
      <c r="B163" s="193"/>
      <c r="C163" s="194"/>
      <c r="D163" s="195"/>
      <c r="E163" s="116">
        <f>F159</f>
        <v>0</v>
      </c>
      <c r="F163" s="150"/>
      <c r="J163" s="110"/>
      <c r="K163" s="22"/>
      <c r="L163" s="27"/>
    </row>
    <row r="164" spans="1:12" s="21" customFormat="1">
      <c r="A164" s="137"/>
      <c r="B164" s="20"/>
      <c r="C164" s="27"/>
      <c r="D164" s="110"/>
      <c r="F164" s="150"/>
      <c r="J164" s="110"/>
      <c r="K164" s="22"/>
      <c r="L164" s="27"/>
    </row>
    <row r="165" spans="1:12" s="21" customFormat="1" ht="14">
      <c r="A165" s="208"/>
      <c r="B165" s="209"/>
      <c r="C165" s="210"/>
      <c r="D165" s="211"/>
      <c r="F165" s="150"/>
      <c r="J165" s="110"/>
      <c r="K165" s="22"/>
      <c r="L165" s="27"/>
    </row>
    <row r="166" spans="1:12" s="21" customFormat="1" ht="16">
      <c r="A166" s="170" t="s">
        <v>62</v>
      </c>
      <c r="B166" s="117"/>
      <c r="C166" s="127"/>
      <c r="D166" s="88"/>
      <c r="E166" s="89"/>
      <c r="F166" s="171">
        <f>E161+E162+E163</f>
        <v>383248.0085</v>
      </c>
      <c r="J166" s="110"/>
      <c r="K166" s="22"/>
      <c r="L166" s="27"/>
    </row>
    <row r="167" spans="1:12" s="21" customFormat="1" ht="16">
      <c r="A167" s="170" t="s">
        <v>44</v>
      </c>
      <c r="B167" s="117"/>
      <c r="C167" s="127"/>
      <c r="D167" s="88"/>
      <c r="E167" s="89"/>
      <c r="F167" s="172"/>
      <c r="J167" s="110"/>
      <c r="K167" s="22"/>
      <c r="L167" s="27"/>
    </row>
    <row r="168" spans="1:12" s="21" customFormat="1" ht="17" thickBot="1">
      <c r="A168" s="173" t="s">
        <v>63</v>
      </c>
      <c r="B168" s="118"/>
      <c r="C168" s="128"/>
      <c r="D168" s="90"/>
      <c r="E168" s="91"/>
      <c r="F168" s="174">
        <f>F166+F167</f>
        <v>383248.0085</v>
      </c>
      <c r="J168" s="110"/>
      <c r="K168" s="22"/>
      <c r="L168" s="27"/>
    </row>
    <row r="169" spans="1:12" s="21" customFormat="1" ht="14" thickTop="1">
      <c r="A169" s="137"/>
      <c r="B169" s="20"/>
      <c r="C169" s="27"/>
      <c r="D169" s="110"/>
      <c r="F169" s="150"/>
      <c r="J169" s="110"/>
      <c r="K169" s="22"/>
      <c r="L169" s="27"/>
    </row>
    <row r="170" spans="1:12" s="21" customFormat="1">
      <c r="A170" s="137"/>
      <c r="B170" s="20"/>
      <c r="C170" s="27"/>
      <c r="D170" s="110"/>
      <c r="F170" s="150"/>
      <c r="J170" s="110"/>
      <c r="K170" s="22"/>
      <c r="L170" s="27"/>
    </row>
    <row r="171" spans="1:12" s="21" customFormat="1" ht="14">
      <c r="A171" s="159" t="s">
        <v>58</v>
      </c>
      <c r="B171" s="119"/>
      <c r="C171" s="27"/>
      <c r="D171" s="110"/>
      <c r="F171" s="150"/>
      <c r="J171" s="110"/>
      <c r="K171" s="22"/>
      <c r="L171" s="27"/>
    </row>
    <row r="172" spans="1:12" s="21" customFormat="1" ht="15" thickBot="1">
      <c r="A172" s="201" t="s">
        <v>79</v>
      </c>
      <c r="B172" s="175"/>
      <c r="C172" s="176"/>
      <c r="D172" s="177"/>
      <c r="E172" s="178"/>
      <c r="F172" s="179"/>
      <c r="J172" s="110"/>
      <c r="K172" s="22"/>
      <c r="L172" s="27"/>
    </row>
    <row r="174" spans="1:12" s="21" customFormat="1" ht="14">
      <c r="A174" s="20" t="s">
        <v>59</v>
      </c>
      <c r="B174" s="20"/>
      <c r="C174" s="27"/>
      <c r="D174" s="110"/>
      <c r="J174" s="110"/>
      <c r="K174" s="22"/>
      <c r="L174" s="27"/>
    </row>
  </sheetData>
  <dataConsolidate/>
  <mergeCells count="19">
    <mergeCell ref="A62:B62"/>
    <mergeCell ref="A96:B96"/>
    <mergeCell ref="A102:F102"/>
    <mergeCell ref="A110:F110"/>
    <mergeCell ref="A123:F123"/>
    <mergeCell ref="D1:E1"/>
    <mergeCell ref="D2:E2"/>
    <mergeCell ref="D3:E3"/>
    <mergeCell ref="D4:E4"/>
    <mergeCell ref="D6:E6"/>
    <mergeCell ref="A32:B32"/>
    <mergeCell ref="A39:F39"/>
    <mergeCell ref="A49:F49"/>
    <mergeCell ref="A58:F58"/>
    <mergeCell ref="D7:E7"/>
    <mergeCell ref="D8:E8"/>
    <mergeCell ref="D9:E9"/>
    <mergeCell ref="A13:F13"/>
    <mergeCell ref="A22:B22"/>
  </mergeCells>
  <dataValidations count="1">
    <dataValidation allowBlank="1" sqref="F7:G8 F1:G4 G13:H13 C1:C4 C26:F28 A7:A12 B10:F12 H1:H9 C6:C9 I10:I12 B1:B9 A1:A5 B152:B154 D159:F159 A161:B163 E150:F150 A158:A159 B156:B160 C160:F163 E70:F74 E29:F29 D57:F57 D78:F79 D53:F53 D64:F64 A71:D73 D68:F69 A13:B33 C58:F61 A62:F63 C71:C74 D74 A164:F65512 B79 E128:F128 E93:F93 D100:P100 C121:F121 D122:F122 C126:F126 A130:B131 D120:F120 D125:F125 C123:F124 A80:B98 D131:F131 G131:P133 E133:F133 A134:C136 C129:P130 A133:B133 D138:F139 A137:B140 G138:P140 E140:F140 A141:C141 A100:B103 C141:P142 D127:F127 D148:F149 A147:B151 C134:P137 C94:F119 B104:B128 A105:A116 A120:A129 C151:F158 A76:F77 C80:F92 C14:P25 C30:F52 A35:B61 C54:F56 C65:F67 A64:B70 D75:F75 A74:B75 A78:B78 C146:P147 G26:P128 A142:B145 D143:F144 G143:P145 G148:P65512 E145:F145 A146:C146 B129:C129" xr:uid="{C87AAC30-D9EC-2A47-8542-E0BE391D106D}"/>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50FE3CF5C6914E8E6067F006322BEE" ma:contentTypeVersion="15" ma:contentTypeDescription="Create a new document." ma:contentTypeScope="" ma:versionID="ed5b21121cafb7b0c4e163b95c02ea56">
  <xsd:schema xmlns:xsd="http://www.w3.org/2001/XMLSchema" xmlns:xs="http://www.w3.org/2001/XMLSchema" xmlns:p="http://schemas.microsoft.com/office/2006/metadata/properties" xmlns:ns2="37024962-1aa8-4a0e-bcc4-2052b0132858" xmlns:ns3="bbe29a26-4ba2-44fb-9ebd-4f0032c7f13a" targetNamespace="http://schemas.microsoft.com/office/2006/metadata/properties" ma:root="true" ma:fieldsID="8bbacb702a3ef1dcac48f4d8d3968534" ns2:_="" ns3:_="">
    <xsd:import namespace="37024962-1aa8-4a0e-bcc4-2052b0132858"/>
    <xsd:import namespace="bbe29a26-4ba2-44fb-9ebd-4f0032c7f1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24962-1aa8-4a0e-bcc4-2052b01328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25e52a8-c8f1-46e2-8f82-f219af9959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e29a26-4ba2-44fb-9ebd-4f0032c7f13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34508f9-cc6b-4a84-84e4-467216a896b2}" ma:internalName="TaxCatchAll" ma:showField="CatchAllData" ma:web="bbe29a26-4ba2-44fb-9ebd-4f0032c7f13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FC4BBF-7AD8-4EB8-ABA9-6D712B088004}">
  <ds:schemaRefs>
    <ds:schemaRef ds:uri="http://schemas.microsoft.com/sharepoint/v3/contenttype/forms"/>
  </ds:schemaRefs>
</ds:datastoreItem>
</file>

<file path=customXml/itemProps2.xml><?xml version="1.0" encoding="utf-8"?>
<ds:datastoreItem xmlns:ds="http://schemas.openxmlformats.org/officeDocument/2006/customXml" ds:itemID="{9568953E-7230-4EAC-ABFB-6085D846C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24962-1aa8-4a0e-bcc4-2052b0132858"/>
    <ds:schemaRef ds:uri="bbe29a26-4ba2-44fb-9ebd-4f0032c7f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Summary</vt:lpstr>
      <vt:lpstr>Budget A</vt:lpstr>
      <vt:lpstr>DUBAI</vt:lpstr>
      <vt:lpstr>SYDNEY</vt:lpstr>
      <vt:lpstr>SINGAPORE</vt:lpstr>
      <vt:lpstr>NEW YORK CITY</vt:lpstr>
      <vt:lpstr>LONDON</vt:lpstr>
      <vt:lpstr>MEXICO CITY</vt:lpstr>
      <vt:lpstr>SAO PAULO</vt:lpstr>
      <vt:lpstr>CRITERIA</vt:lpstr>
      <vt:lpstr>Budget B (Optional)</vt:lpstr>
      <vt:lpstr>Summary!Print_Area</vt:lpstr>
      <vt:lpstr>'Budget A'!Print_Titles</vt:lpstr>
      <vt:lpstr>'Budget B (Optional)'!Print_Titles</vt:lpstr>
      <vt:lpstr>DUBAI!Print_Titles</vt:lpstr>
      <vt:lpstr>LONDON!Print_Titles</vt:lpstr>
      <vt:lpstr>'MEXICO CITY'!Print_Titles</vt:lpstr>
      <vt:lpstr>'NEW YORK CITY'!Print_Titles</vt:lpstr>
      <vt:lpstr>'SAO PAULO'!Print_Titles</vt:lpstr>
      <vt:lpstr>SINGAPORE!Print_Titles</vt:lpstr>
      <vt:lpstr>Summary!Print_Titles</vt:lpstr>
      <vt:lpstr>SYDNEY!Print_Titles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Bartlett</dc:creator>
  <cp:lastModifiedBy>Rod Lee</cp:lastModifiedBy>
  <cp:lastPrinted>2013-11-26T21:21:12Z</cp:lastPrinted>
  <dcterms:created xsi:type="dcterms:W3CDTF">2004-06-22T18:58:27Z</dcterms:created>
  <dcterms:modified xsi:type="dcterms:W3CDTF">2024-07-23T14:03:22Z</dcterms:modified>
</cp:coreProperties>
</file>